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d.docs.live.net/08b03ea577e69e87/Desktop/"/>
    </mc:Choice>
  </mc:AlternateContent>
  <xr:revisionPtr revIDLastSave="278" documentId="8_{3EFD002A-1FA4-4E1F-B501-F773C0E9FDD3}" xr6:coauthVersionLast="47" xr6:coauthVersionMax="47" xr10:uidLastSave="{606EE206-D3DB-4BE7-BF9C-0BF61C115D76}"/>
  <bookViews>
    <workbookView xWindow="10305" yWindow="-11640" windowWidth="20640" windowHeight="11040" activeTab="1" xr2:uid="{38EBCE2A-2EE9-4F67-93EB-1295D7F6315C}"/>
  </bookViews>
  <sheets>
    <sheet name="Examen" sheetId="8" r:id="rId1"/>
    <sheet name="Alternativas" sheetId="6" r:id="rId2"/>
    <sheet name="Preguntas" sheetId="7" r:id="rId3"/>
    <sheet name="Ejercicio"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1" i="3" l="1"/>
  <c r="G162" i="3" s="1"/>
  <c r="F157" i="3"/>
  <c r="F144" i="3"/>
  <c r="G145" i="3" s="1"/>
  <c r="H126" i="3"/>
  <c r="H127" i="3"/>
  <c r="H128" i="3"/>
  <c r="H125" i="3"/>
  <c r="G128" i="3"/>
  <c r="I128" i="3" s="1"/>
  <c r="G127" i="3"/>
  <c r="G126" i="3"/>
  <c r="G125" i="3"/>
  <c r="I125" i="3" s="1"/>
  <c r="F107" i="3"/>
  <c r="G108" i="3" s="1"/>
  <c r="G88" i="3"/>
  <c r="G86" i="3"/>
  <c r="F85" i="3" s="1"/>
  <c r="C89" i="3"/>
  <c r="Q77" i="3"/>
  <c r="L77" i="3"/>
  <c r="F79" i="3" s="1"/>
  <c r="G80" i="3" s="1"/>
  <c r="F89" i="3" s="1"/>
  <c r="C56" i="3"/>
  <c r="G51" i="3"/>
  <c r="F56" i="3" s="1"/>
  <c r="G57" i="3" s="1"/>
  <c r="J20" i="3"/>
  <c r="J15" i="3"/>
  <c r="J11" i="3"/>
  <c r="G20" i="3"/>
  <c r="H20" i="3" s="1"/>
  <c r="G15" i="3"/>
  <c r="H15" i="3" s="1"/>
  <c r="G11" i="3"/>
  <c r="H11" i="3" s="1"/>
  <c r="F87" i="3" l="1"/>
  <c r="F92" i="3" s="1"/>
  <c r="G92" i="3"/>
  <c r="I126" i="3"/>
  <c r="I127" i="3"/>
  <c r="L11" i="3"/>
  <c r="L15" i="3"/>
  <c r="L20" i="3"/>
  <c r="L22" i="3" s="1"/>
  <c r="F26" i="3" s="1"/>
  <c r="G27" i="3" s="1"/>
  <c r="G156" i="3"/>
  <c r="F156" i="3"/>
  <c r="H156" i="3"/>
  <c r="E156" i="3"/>
  <c r="I129" i="3" l="1"/>
  <c r="I131" i="3"/>
  <c r="F133" i="3"/>
  <c r="G134" i="3" s="1"/>
</calcChain>
</file>

<file path=xl/sharedStrings.xml><?xml version="1.0" encoding="utf-8"?>
<sst xmlns="http://schemas.openxmlformats.org/spreadsheetml/2006/main" count="259" uniqueCount="150">
  <si>
    <t>Provisión</t>
  </si>
  <si>
    <t>Imponible</t>
  </si>
  <si>
    <t>Detalle</t>
  </si>
  <si>
    <t>mes 1</t>
  </si>
  <si>
    <t>mes 2</t>
  </si>
  <si>
    <t>mes 3</t>
  </si>
  <si>
    <t>Promedio</t>
  </si>
  <si>
    <t>Valor Diario</t>
  </si>
  <si>
    <t>Meses</t>
  </si>
  <si>
    <t>Total</t>
  </si>
  <si>
    <t xml:space="preserve">Carlos Filgueira </t>
  </si>
  <si>
    <t>Debe</t>
  </si>
  <si>
    <t>Haber</t>
  </si>
  <si>
    <t>RUT</t>
  </si>
  <si>
    <t>Origen</t>
  </si>
  <si>
    <t>Monto</t>
  </si>
  <si>
    <t>Probabilidad de Ocurrencia</t>
  </si>
  <si>
    <t>10.000-2</t>
  </si>
  <si>
    <t>Demanda Civil</t>
  </si>
  <si>
    <t>11.000-4</t>
  </si>
  <si>
    <t>18.000-3</t>
  </si>
  <si>
    <t>17.000-4</t>
  </si>
  <si>
    <t>21.000-k</t>
  </si>
  <si>
    <t>Costos y Reajustes</t>
  </si>
  <si>
    <t>Totales</t>
  </si>
  <si>
    <t>Valor</t>
  </si>
  <si>
    <t>Vencimiento</t>
  </si>
  <si>
    <t>Periodo</t>
  </si>
  <si>
    <t xml:space="preserve">Días </t>
  </si>
  <si>
    <t>Luz</t>
  </si>
  <si>
    <t>Agua</t>
  </si>
  <si>
    <t>Celular</t>
  </si>
  <si>
    <t>Fono</t>
  </si>
  <si>
    <t>Remuneración</t>
  </si>
  <si>
    <t>N/A</t>
  </si>
  <si>
    <t>Arriendo</t>
  </si>
  <si>
    <t>Repuestos</t>
  </si>
  <si>
    <t>1)     El detalle de la información al 2023 es el siguiente para evaluar su provisión:</t>
  </si>
  <si>
    <t>a)     Provisión Vacaciones, se tiene el siguiente detalle que se debe contabilizar</t>
  </si>
  <si>
    <t>Fecha</t>
  </si>
  <si>
    <t>-</t>
  </si>
  <si>
    <t>Gasto</t>
  </si>
  <si>
    <t>Pasivo</t>
  </si>
  <si>
    <t>Vacaciones</t>
  </si>
  <si>
    <t>Provisión Contrato Oneroso</t>
  </si>
  <si>
    <t>f) El detalle de los juicios es el siguiente:</t>
  </si>
  <si>
    <t>Cambio Normativo</t>
  </si>
  <si>
    <t>Provisión Cambio Normativo</t>
  </si>
  <si>
    <t>Gastos Generales</t>
  </si>
  <si>
    <t>Provisión Gastos Generales</t>
  </si>
  <si>
    <t>Provisión Medioambiental</t>
  </si>
  <si>
    <t>Garantías</t>
  </si>
  <si>
    <t>Provisión Garantías</t>
  </si>
  <si>
    <t>Partes III.- A continuación, se le entrega una serie de Ejercicios, para contabilizar al 31.12.2024. 5 por pregunta (60 puntos)</t>
  </si>
  <si>
    <t>Sueldo Base</t>
  </si>
  <si>
    <t>Horas Extras</t>
  </si>
  <si>
    <t>Gratificación</t>
  </si>
  <si>
    <t xml:space="preserve">Aurora Filgueira </t>
  </si>
  <si>
    <t xml:space="preserve">Julieta Filgueira </t>
  </si>
  <si>
    <t>Bonos</t>
  </si>
  <si>
    <t>Activo</t>
  </si>
  <si>
    <t>Cuenta por Cobrar</t>
  </si>
  <si>
    <t>Ganancia</t>
  </si>
  <si>
    <t>Venta</t>
  </si>
  <si>
    <t>Costo de Venta</t>
  </si>
  <si>
    <t>Juicios</t>
  </si>
  <si>
    <t>Provisión Juicios</t>
  </si>
  <si>
    <t>h)     El detalle de las facturas de compra encontradas en el 2025 con respecto al 2024 es la siguiente, evalúe su provisión:</t>
  </si>
  <si>
    <t>07.12.2024 al 05.01.2025</t>
  </si>
  <si>
    <t>b)	Se debe generar una mantención y reparación a la planta de producción en el 2026, por un valor estimado según los expertos del 99,9% de $45.000.000</t>
  </si>
  <si>
    <t>Reestructuración</t>
  </si>
  <si>
    <t>Provisión Reestructuración</t>
  </si>
  <si>
    <t>Finiquitos</t>
  </si>
  <si>
    <t>El 20 de diciembre del mismo año se acordó, por parte de los directores un plan; el cual tiene detallado el despido de las personas del departamento con una estimación por costos de reestructuración es de $58.000.000, que se pagaran en su totalidad en junio del año 2026.</t>
  </si>
  <si>
    <t xml:space="preserve">c) El 31 de octubre del año 2025, gerencia tomó la decisión de cerrar un departamento por un valor estimado de $100.000.000, el cual cuenta con un plan genérico de reestructuración.   </t>
  </si>
  <si>
    <t>e) La sociedad tiene un contrato vigente de ventas de existencias por un valor de $80.000.000 con entrega el 10 de marzo del siguiente año, al 31 de diciembre y por distintas circunstancias la entidad se da cuenta que el costo de cumplir el contrato es de $110.000.000., registre si es necesario, la transacción al cierre y a la entrega de los productos.</t>
  </si>
  <si>
    <t>Revelar</t>
  </si>
  <si>
    <t>g) La sociedad, recibe información al cierre de los estados financieros, por parte del experto en NIIF (mundialmente reconocido), Carlos Filgueira Ramos, que la nueva norma de provisiones que se aplica el año 2025 puede tener un impacto en los estados financieros de $27.000.000 con una probabilidad del 80%, la entidad se encuentra evaluando la provisión.</t>
  </si>
  <si>
    <t>20.01.2026</t>
  </si>
  <si>
    <t>12.01.2026</t>
  </si>
  <si>
    <t>17.01.2026</t>
  </si>
  <si>
    <t>15.01.2026</t>
  </si>
  <si>
    <t>12.12.2024 al 09.01.2025</t>
  </si>
  <si>
    <t>21.12.2024 al 19.01.2025</t>
  </si>
  <si>
    <t>04.12.2024 al 02.01.2025</t>
  </si>
  <si>
    <t>i) La entidad en mayo, del próximo año debe cancelar por conceptos medioambientales al estado el 3.8% de las ventas generadas en el año, la entidad genero ventas por $840.000.000</t>
  </si>
  <si>
    <t>j) Se venden productos con garantía, al 31 de diciembre de 2025 las ventas fueron de $840.000.000, según la información proporcionada el gasto incurrido en la garantía de los productos vendidos en años anteriores fue el siguiente en cada año (nunca se generó provisión por este concepto):</t>
  </si>
  <si>
    <r>
      <t>2.</t>
    </r>
    <r>
      <rPr>
        <b/>
        <sz val="7"/>
        <color theme="1"/>
        <rFont val="Georgia"/>
        <family val="1"/>
      </rPr>
      <t xml:space="preserve">     </t>
    </r>
    <r>
      <rPr>
        <b/>
        <sz val="10"/>
        <color theme="1"/>
        <rFont val="Georgia"/>
        <family val="1"/>
      </rPr>
      <t>El equipo de la gerencia de “FC” trata de preparar los estados financieros anuales con mayor precaución posible.  De acuerdo con la NIC 37, ¿para cuál de los siguientes elementos debe crear una provisión en los estados financieros?</t>
    </r>
  </si>
  <si>
    <r>
      <t>3.</t>
    </r>
    <r>
      <rPr>
        <b/>
        <sz val="7"/>
        <color theme="1"/>
        <rFont val="Georgia"/>
        <family val="1"/>
      </rPr>
      <t xml:space="preserve">     </t>
    </r>
    <r>
      <rPr>
        <b/>
        <sz val="10"/>
        <color theme="1"/>
        <rFont val="Georgia"/>
        <family val="1"/>
      </rPr>
      <t>“FC”, fabrica Computadores y ofrece una garantía con cada producto vendido.  En un año la empresa espera vender 10.000 computadores.  De esta cantidad, se espera que el 2% requiera trabajos importantes de reparación por un costo de 30.000.  También se espera que el 8% de los computadores requiera trabajos menores de reparación por un costo promedio de 5.000 ¿Cómo deberá “FC” registrar esta póliza de garantía en sus estados financieros?</t>
    </r>
  </si>
  <si>
    <t>Partes II.- A continuación, se le entrega una serie de preguntas las cuales debe completar con letra clara y legible (16 puntos)</t>
  </si>
  <si>
    <r>
      <t>1.</t>
    </r>
    <r>
      <rPr>
        <b/>
        <sz val="7"/>
        <color theme="1"/>
        <rFont val="Times New Roman"/>
        <family val="1"/>
      </rPr>
      <t xml:space="preserve">     </t>
    </r>
    <r>
      <rPr>
        <sz val="11"/>
        <color theme="1"/>
        <rFont val="Georgia"/>
        <family val="1"/>
      </rPr>
      <t xml:space="preserve">Señale Según la NIC 37, el tratamiento de la Provisión de vacaciones </t>
    </r>
    <r>
      <rPr>
        <b/>
        <sz val="11"/>
        <color theme="1"/>
        <rFont val="Georgia"/>
        <family val="1"/>
      </rPr>
      <t>(10 puntos)</t>
    </r>
    <r>
      <rPr>
        <sz val="11"/>
        <color theme="1"/>
        <rFont val="Georgia"/>
        <family val="1"/>
      </rPr>
      <t>:</t>
    </r>
  </si>
  <si>
    <r>
      <t>2.</t>
    </r>
    <r>
      <rPr>
        <b/>
        <sz val="7"/>
        <color theme="1"/>
        <rFont val="Times New Roman"/>
        <family val="1"/>
      </rPr>
      <t xml:space="preserve">      </t>
    </r>
    <r>
      <rPr>
        <b/>
        <sz val="10"/>
        <color theme="1"/>
        <rFont val="Georgia"/>
        <family val="1"/>
      </rPr>
      <t>Detalle los reconocimientos de la provisión por Reestructuración (10 puntos).</t>
    </r>
  </si>
  <si>
    <r>
      <t>b)</t>
    </r>
    <r>
      <rPr>
        <sz val="7"/>
        <rFont val="Georgia"/>
        <family val="1"/>
      </rPr>
      <t xml:space="preserve">   </t>
    </r>
    <r>
      <rPr>
        <sz val="11"/>
        <rFont val="Georgia"/>
        <family val="1"/>
      </rPr>
      <t>Gastos Generales, Contratos Onerosos, Provisión Vacaciones</t>
    </r>
  </si>
  <si>
    <r>
      <t>d)</t>
    </r>
    <r>
      <rPr>
        <sz val="7"/>
        <rFont val="Georgia"/>
        <family val="1"/>
      </rPr>
      <t xml:space="preserve">   </t>
    </r>
    <r>
      <rPr>
        <sz val="11"/>
        <rFont val="Georgia"/>
        <family val="1"/>
      </rPr>
      <t>Provisión Terremotos</t>
    </r>
  </si>
  <si>
    <r>
      <t>e)</t>
    </r>
    <r>
      <rPr>
        <sz val="7"/>
        <rFont val="Georgia"/>
        <family val="1"/>
      </rPr>
      <t xml:space="preserve">   </t>
    </r>
    <r>
      <rPr>
        <sz val="11"/>
        <rFont val="Georgia"/>
        <family val="1"/>
      </rPr>
      <t>No se aceptan las provisiones futuras</t>
    </r>
  </si>
  <si>
    <r>
      <t>f)</t>
    </r>
    <r>
      <rPr>
        <sz val="7"/>
        <rFont val="Georgia"/>
        <family val="1"/>
      </rPr>
      <t xml:space="preserve">    </t>
    </r>
    <r>
      <rPr>
        <sz val="11"/>
        <rFont val="Georgia"/>
        <family val="1"/>
      </rPr>
      <t>a y c</t>
    </r>
  </si>
  <si>
    <r>
      <t>a)</t>
    </r>
    <r>
      <rPr>
        <sz val="7"/>
        <rFont val="Georgia"/>
        <family val="1"/>
      </rPr>
      <t xml:space="preserve">   </t>
    </r>
    <r>
      <rPr>
        <sz val="10"/>
        <rFont val="Georgia"/>
        <family val="1"/>
      </rPr>
      <t>La pérdida anticipada por un contrato vigente para la compra de autos a 4.000.000.  El contrato se extiende hasta fin de año.</t>
    </r>
  </si>
  <si>
    <r>
      <t>b)</t>
    </r>
    <r>
      <rPr>
        <sz val="7"/>
        <rFont val="Georgia"/>
        <family val="1"/>
      </rPr>
      <t xml:space="preserve">   </t>
    </r>
    <r>
      <rPr>
        <sz val="10"/>
        <rFont val="Georgia"/>
        <family val="1"/>
      </rPr>
      <t>Los costos asociados con la restructuración de su división de ventas y marketing.  El directorio ha elaborado planes y los ha anunciado.</t>
    </r>
  </si>
  <si>
    <r>
      <t>c)</t>
    </r>
    <r>
      <rPr>
        <sz val="7"/>
        <rFont val="Georgia"/>
        <family val="1"/>
      </rPr>
      <t xml:space="preserve">    </t>
    </r>
    <r>
      <rPr>
        <sz val="10"/>
        <rFont val="Georgia"/>
        <family val="1"/>
      </rPr>
      <t>La provisión por causas de tipo comerciales</t>
    </r>
  </si>
  <si>
    <r>
      <t>d)</t>
    </r>
    <r>
      <rPr>
        <sz val="7"/>
        <rFont val="Georgia"/>
        <family val="1"/>
      </rPr>
      <t xml:space="preserve">   </t>
    </r>
    <r>
      <rPr>
        <sz val="10"/>
        <rFont val="Georgia"/>
        <family val="1"/>
      </rPr>
      <t>Todas las anteriores</t>
    </r>
  </si>
  <si>
    <r>
      <t>e)</t>
    </r>
    <r>
      <rPr>
        <sz val="7"/>
        <rFont val="Georgia"/>
        <family val="1"/>
      </rPr>
      <t xml:space="preserve">    </t>
    </r>
    <r>
      <rPr>
        <sz val="10"/>
        <rFont val="Georgia"/>
        <family val="1"/>
      </rPr>
      <t>Solo a y b</t>
    </r>
  </si>
  <si>
    <r>
      <t>a)</t>
    </r>
    <r>
      <rPr>
        <sz val="7"/>
        <rFont val="Georgia"/>
        <family val="1"/>
      </rPr>
      <t xml:space="preserve">   </t>
    </r>
    <r>
      <rPr>
        <sz val="10"/>
        <rFont val="Georgia"/>
        <family val="1"/>
      </rPr>
      <t>Reconocer una provisión de 10.000.000 en el estado de situación financiera y revelar los detalles en notas.</t>
    </r>
  </si>
  <si>
    <r>
      <t>b)</t>
    </r>
    <r>
      <rPr>
        <sz val="7"/>
        <rFont val="Georgia"/>
        <family val="1"/>
      </rPr>
      <t xml:space="preserve">   </t>
    </r>
    <r>
      <rPr>
        <sz val="10"/>
        <rFont val="Georgia"/>
        <family val="1"/>
      </rPr>
      <t>Revelar los detalles de la póliza de garantía en las notas a los estados financieros</t>
    </r>
  </si>
  <si>
    <r>
      <t>c)</t>
    </r>
    <r>
      <rPr>
        <sz val="7"/>
        <rFont val="Georgia"/>
        <family val="1"/>
      </rPr>
      <t xml:space="preserve">    </t>
    </r>
    <r>
      <rPr>
        <sz val="10"/>
        <rFont val="Georgia"/>
        <family val="1"/>
      </rPr>
      <t>Revelar los detalles de la póliza de garantía en las notas, incluida una estimación de los probables costos.</t>
    </r>
  </si>
  <si>
    <r>
      <t>d)</t>
    </r>
    <r>
      <rPr>
        <sz val="7"/>
        <rFont val="Georgia"/>
        <family val="1"/>
      </rPr>
      <t xml:space="preserve">   </t>
    </r>
    <r>
      <rPr>
        <sz val="10"/>
        <rFont val="Georgia"/>
        <family val="1"/>
      </rPr>
      <t>Reconocer una provisión de 40.000.000 en el estado de situación financiera y revelar los detalles en notas</t>
    </r>
  </si>
  <si>
    <r>
      <t>e)</t>
    </r>
    <r>
      <rPr>
        <sz val="7"/>
        <rFont val="Georgia"/>
        <family val="1"/>
      </rPr>
      <t xml:space="preserve">    </t>
    </r>
    <r>
      <rPr>
        <sz val="10"/>
        <rFont val="Georgia"/>
        <family val="1"/>
      </rPr>
      <t>Ninguna de las anteriores</t>
    </r>
  </si>
  <si>
    <r>
      <t>4.</t>
    </r>
    <r>
      <rPr>
        <b/>
        <sz val="7"/>
        <rFont val="Georgia"/>
        <family val="1"/>
      </rPr>
      <t xml:space="preserve">     </t>
    </r>
    <r>
      <rPr>
        <b/>
        <sz val="10"/>
        <rFont val="Georgia"/>
        <family val="1"/>
      </rPr>
      <t>Los activos contingentes se deben:</t>
    </r>
  </si>
  <si>
    <r>
      <t>a)</t>
    </r>
    <r>
      <rPr>
        <sz val="7"/>
        <rFont val="Georgia"/>
        <family val="1"/>
      </rPr>
      <t xml:space="preserve">   </t>
    </r>
    <r>
      <rPr>
        <sz val="10"/>
        <rFont val="Georgia"/>
        <family val="1"/>
      </rPr>
      <t>Contabilizar cuando la probabilidad de ocurrencia supere el 50%</t>
    </r>
  </si>
  <si>
    <r>
      <t>b)</t>
    </r>
    <r>
      <rPr>
        <sz val="7"/>
        <rFont val="Georgia"/>
        <family val="1"/>
      </rPr>
      <t xml:space="preserve">   </t>
    </r>
    <r>
      <rPr>
        <sz val="10"/>
        <rFont val="Georgia"/>
        <family val="1"/>
      </rPr>
      <t>Nunca se contabilizan</t>
    </r>
  </si>
  <si>
    <r>
      <t>c)</t>
    </r>
    <r>
      <rPr>
        <sz val="7"/>
        <rFont val="Georgia"/>
        <family val="1"/>
      </rPr>
      <t xml:space="preserve">    </t>
    </r>
    <r>
      <rPr>
        <sz val="10"/>
        <rFont val="Georgia"/>
        <family val="1"/>
      </rPr>
      <t>Se revelan cuando la probabilidad de ocurrencia sea igual o superior al 11%</t>
    </r>
  </si>
  <si>
    <r>
      <t>d)</t>
    </r>
    <r>
      <rPr>
        <sz val="7"/>
        <rFont val="Georgia"/>
        <family val="1"/>
      </rPr>
      <t xml:space="preserve">   </t>
    </r>
    <r>
      <rPr>
        <sz val="10"/>
        <rFont val="Georgia"/>
        <family val="1"/>
      </rPr>
      <t>Pueden ser activos en la medida que cumplan con la fiabilidad</t>
    </r>
  </si>
  <si>
    <r>
      <t>e)</t>
    </r>
    <r>
      <rPr>
        <sz val="7"/>
        <rFont val="Georgia"/>
        <family val="1"/>
      </rPr>
      <t xml:space="preserve">    </t>
    </r>
    <r>
      <rPr>
        <sz val="10"/>
        <rFont val="Georgia"/>
        <family val="1"/>
      </rPr>
      <t>Se contabilizan cuando sea prácticamente seguro que se gana el juicio</t>
    </r>
  </si>
  <si>
    <r>
      <t>f)</t>
    </r>
    <r>
      <rPr>
        <sz val="7"/>
        <rFont val="Georgia"/>
        <family val="1"/>
      </rPr>
      <t xml:space="preserve">    </t>
    </r>
    <r>
      <rPr>
        <sz val="10"/>
        <rFont val="Georgia"/>
        <family val="1"/>
      </rPr>
      <t>a y c</t>
    </r>
  </si>
  <si>
    <t>EXAMEN</t>
  </si>
  <si>
    <t>NIC 16</t>
  </si>
  <si>
    <t>NIC 37</t>
  </si>
  <si>
    <t>Preguntas</t>
  </si>
  <si>
    <t>Alternativas</t>
  </si>
  <si>
    <t>Desarrollo</t>
  </si>
  <si>
    <t>Ejercicios</t>
  </si>
  <si>
    <t>Provisiones</t>
  </si>
  <si>
    <t>PPE</t>
  </si>
  <si>
    <t>09.12.25</t>
  </si>
  <si>
    <r>
      <t>a)</t>
    </r>
    <r>
      <rPr>
        <sz val="7"/>
        <color rgb="FFFF0000"/>
        <rFont val="Georgia"/>
        <family val="1"/>
      </rPr>
      <t xml:space="preserve">   </t>
    </r>
    <r>
      <rPr>
        <sz val="11"/>
        <color rgb="FFFF0000"/>
        <rFont val="Georgia"/>
        <family val="1"/>
      </rPr>
      <t>Contrato Oneroso, Cambios Normativos, Reestructuración aprobadas por directorio</t>
    </r>
  </si>
  <si>
    <r>
      <t>c)</t>
    </r>
    <r>
      <rPr>
        <sz val="7"/>
        <color rgb="FFFF0000"/>
        <rFont val="Georgia"/>
        <family val="1"/>
      </rPr>
      <t xml:space="preserve">   </t>
    </r>
    <r>
      <rPr>
        <sz val="11"/>
        <color rgb="FFFF0000"/>
        <rFont val="Georgia"/>
        <family val="1"/>
      </rPr>
      <t>Contratos que vencen el siguiente año con pérdidas operativas</t>
    </r>
  </si>
  <si>
    <r>
      <t>1.</t>
    </r>
    <r>
      <rPr>
        <b/>
        <sz val="7"/>
        <rFont val="Georgia"/>
        <family val="1"/>
      </rPr>
      <t> </t>
    </r>
    <r>
      <rPr>
        <b/>
        <sz val="10"/>
        <rFont val="Georgia"/>
        <family val="1"/>
      </rPr>
      <t>Ejemplo de obligaciones futuras obligadas por la Normativa de Provisiones:</t>
    </r>
  </si>
  <si>
    <t>Partes I.- A continuación, se le entrega una serie de preguntas las cuales cuentan con su alternativa correcta, marque con un círculo la alternativa correcta 5 por pregunta (20 puntos).</t>
  </si>
  <si>
    <t>Provisión de Vacaciones</t>
  </si>
  <si>
    <t>Glosa: Ajuste por Vacaciones</t>
  </si>
  <si>
    <t>Sin ajuste contable, ya que no se provisionan, según NIC 37 los mantenimientos y reparaciones</t>
  </si>
  <si>
    <t>Resultado</t>
  </si>
  <si>
    <t>Glosa: ajuste segpun nic 37 restructuración por directores</t>
  </si>
  <si>
    <t>Glosa: devengamiento de gastos de finiquitos</t>
  </si>
  <si>
    <r>
      <t>d) El experto mundialmente reconocido Carlos Filgueira en Normas Contables, predice un efecto en las f</t>
    </r>
    <r>
      <rPr>
        <sz val="12"/>
        <color rgb="FFFF0000"/>
        <rFont val="Georgia"/>
        <family val="1"/>
      </rPr>
      <t>luctuaciones de cambio de moneda afectara el año 2026</t>
    </r>
    <r>
      <rPr>
        <sz val="12"/>
        <color theme="1"/>
        <rFont val="Georgia"/>
        <family val="1"/>
      </rPr>
      <t xml:space="preserve">, con un gasto de $50.000.000 con una probabilidad del 99%. </t>
    </r>
  </si>
  <si>
    <t>Glosa: Sin provisión, ya que no se acepta por NIC 37 las diferencias de tipo de cambio</t>
  </si>
  <si>
    <t>Costo</t>
  </si>
  <si>
    <t xml:space="preserve">Pérdida </t>
  </si>
  <si>
    <t>Contrato Oneroso</t>
  </si>
  <si>
    <t>Existencia</t>
  </si>
  <si>
    <t>Glosa: registro de contrato oneroso</t>
  </si>
  <si>
    <t>Glosa: registro de venta con contrato oneroso</t>
  </si>
  <si>
    <t>no</t>
  </si>
  <si>
    <t>si</t>
  </si>
  <si>
    <t>Glosa: registro de juicios</t>
  </si>
  <si>
    <t>si aplica</t>
  </si>
  <si>
    <t>aplica</t>
  </si>
  <si>
    <t>no aplica</t>
  </si>
  <si>
    <t>aceptable</t>
  </si>
  <si>
    <t>Glosa: Provisión de pasivos no registrados</t>
  </si>
  <si>
    <t>Gastos Medioambientales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</si>
</sst>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24" x14ac:knownFonts="1">
    <font>
      <sz val="11"/>
      <color theme="1"/>
      <name val="Calibri"/>
      <family val="2"/>
      <scheme val="minor"/>
    </font>
    <font>
      <sz val="11"/>
      <color theme="1"/>
      <name val="Calibri"/>
      <family val="2"/>
      <scheme val="minor"/>
    </font>
    <font>
      <sz val="12"/>
      <color theme="1"/>
      <name val="Georgia"/>
      <family val="1"/>
    </font>
    <font>
      <b/>
      <u/>
      <sz val="12"/>
      <color theme="1"/>
      <name val="Georgia"/>
      <family val="1"/>
    </font>
    <font>
      <b/>
      <sz val="12"/>
      <color theme="1"/>
      <name val="Georgia"/>
      <family val="1"/>
    </font>
    <font>
      <sz val="12"/>
      <color rgb="FF000000"/>
      <name val="Georgia"/>
      <family val="1"/>
    </font>
    <font>
      <b/>
      <sz val="12"/>
      <color rgb="FF000000"/>
      <name val="Georgia"/>
      <family val="1"/>
    </font>
    <font>
      <sz val="10"/>
      <color rgb="FF000000"/>
      <name val="Georgia"/>
      <family val="1"/>
    </font>
    <font>
      <b/>
      <sz val="10"/>
      <color rgb="FF000000"/>
      <name val="Georgia"/>
      <family val="1"/>
    </font>
    <font>
      <sz val="11"/>
      <color rgb="FF000000"/>
      <name val="Georgia"/>
      <family val="1"/>
    </font>
    <font>
      <sz val="11"/>
      <color theme="1"/>
      <name val="Georgia"/>
      <family val="1"/>
    </font>
    <font>
      <b/>
      <u/>
      <sz val="11"/>
      <color theme="1"/>
      <name val="Georgia"/>
      <family val="1"/>
    </font>
    <font>
      <b/>
      <sz val="10"/>
      <color theme="1"/>
      <name val="Georgia"/>
      <family val="1"/>
    </font>
    <font>
      <b/>
      <sz val="7"/>
      <color theme="1"/>
      <name val="Georgia"/>
      <family val="1"/>
    </font>
    <font>
      <sz val="11"/>
      <color rgb="FFFF0000"/>
      <name val="Georgia"/>
      <family val="1"/>
    </font>
    <font>
      <sz val="7"/>
      <color rgb="FFFF0000"/>
      <name val="Georgia"/>
      <family val="1"/>
    </font>
    <font>
      <b/>
      <sz val="11"/>
      <color theme="1"/>
      <name val="Georgia"/>
      <family val="1"/>
    </font>
    <font>
      <b/>
      <sz val="7"/>
      <color theme="1"/>
      <name val="Times New Roman"/>
      <family val="1"/>
    </font>
    <font>
      <sz val="11"/>
      <name val="Georgia"/>
      <family val="1"/>
    </font>
    <font>
      <b/>
      <sz val="10"/>
      <name val="Georgia"/>
      <family val="1"/>
    </font>
    <font>
      <b/>
      <sz val="7"/>
      <name val="Georgia"/>
      <family val="1"/>
    </font>
    <font>
      <sz val="10"/>
      <name val="Georgia"/>
      <family val="1"/>
    </font>
    <font>
      <sz val="7"/>
      <name val="Georgia"/>
      <family val="1"/>
    </font>
    <font>
      <sz val="12"/>
      <color rgb="FFFF0000"/>
      <name val="Georgia"/>
      <family val="1"/>
    </font>
  </fonts>
  <fills count="7">
    <fill>
      <patternFill patternType="none"/>
    </fill>
    <fill>
      <patternFill patternType="gray125"/>
    </fill>
    <fill>
      <patternFill patternType="solid">
        <fgColor rgb="FFF2F2F2"/>
        <bgColor indexed="64"/>
      </patternFill>
    </fill>
    <fill>
      <patternFill patternType="solid">
        <fgColor rgb="FFFFFFFF"/>
        <bgColor indexed="64"/>
      </patternFill>
    </fill>
    <fill>
      <patternFill patternType="solid">
        <fgColor theme="2"/>
        <bgColor indexed="64"/>
      </patternFill>
    </fill>
    <fill>
      <patternFill patternType="solid">
        <fgColor rgb="FFFFFF00"/>
        <bgColor indexed="64"/>
      </patternFill>
    </fill>
    <fill>
      <patternFill patternType="solid">
        <fgColor theme="0"/>
        <bgColor indexed="64"/>
      </patternFill>
    </fill>
  </fills>
  <borders count="2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medium">
        <color indexed="64"/>
      </right>
      <top/>
      <bottom style="thick">
        <color indexed="64"/>
      </bottom>
      <diagonal/>
    </border>
    <border>
      <left/>
      <right/>
      <top/>
      <bottom style="thick">
        <color indexed="64"/>
      </bottom>
      <diagonal/>
    </border>
    <border>
      <left/>
      <right style="medium">
        <color indexed="64"/>
      </right>
      <top/>
      <bottom style="thick">
        <color indexed="64"/>
      </bottom>
      <diagonal/>
    </border>
    <border>
      <left style="thick">
        <color indexed="64"/>
      </left>
      <right style="medium">
        <color indexed="64"/>
      </right>
      <top/>
      <bottom style="medium">
        <color indexed="64"/>
      </bottom>
      <diagonal/>
    </border>
    <border>
      <left style="medium">
        <color indexed="64"/>
      </left>
      <right style="thick">
        <color indexed="64"/>
      </right>
      <top/>
      <bottom style="medium">
        <color indexed="64"/>
      </bottom>
      <diagonal/>
    </border>
    <border>
      <left style="thick">
        <color indexed="64"/>
      </left>
      <right style="medium">
        <color indexed="64"/>
      </right>
      <top/>
      <bottom style="thick">
        <color indexed="64"/>
      </bottom>
      <diagonal/>
    </border>
    <border>
      <left style="medium">
        <color indexed="64"/>
      </left>
      <right style="thick">
        <color indexed="64"/>
      </right>
      <top/>
      <bottom style="thick">
        <color indexed="64"/>
      </bottom>
      <diagonal/>
    </border>
    <border>
      <left style="medium">
        <color indexed="64"/>
      </left>
      <right style="thick">
        <color indexed="64"/>
      </right>
      <top/>
      <bottom/>
      <diagonal/>
    </border>
  </borders>
  <cellStyleXfs count="2">
    <xf numFmtId="0" fontId="0" fillId="0" borderId="0"/>
    <xf numFmtId="41" fontId="1" fillId="0" borderId="0" applyFont="0" applyFill="0" applyBorder="0" applyAlignment="0" applyProtection="0"/>
  </cellStyleXfs>
  <cellXfs count="231">
    <xf numFmtId="0" fontId="0" fillId="0" borderId="0" xfId="0"/>
    <xf numFmtId="0" fontId="2" fillId="0" borderId="0" xfId="0" applyFont="1"/>
    <xf numFmtId="0" fontId="3" fillId="0" borderId="0" xfId="0" applyFont="1" applyAlignment="1">
      <alignment horizontal="left" vertical="center"/>
    </xf>
    <xf numFmtId="0" fontId="4" fillId="0" borderId="0" xfId="0" applyFont="1" applyAlignment="1">
      <alignment horizontal="left" vertical="center"/>
    </xf>
    <xf numFmtId="0" fontId="2" fillId="0" borderId="0" xfId="0" applyFont="1" applyAlignment="1">
      <alignment horizontal="left" vertical="center"/>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xf>
    <xf numFmtId="0" fontId="5" fillId="3" borderId="3" xfId="0" applyFont="1" applyFill="1" applyBorder="1" applyAlignment="1">
      <alignment vertical="center" wrapText="1"/>
    </xf>
    <xf numFmtId="3" fontId="5" fillId="3" borderId="5" xfId="0" applyNumberFormat="1" applyFont="1" applyFill="1" applyBorder="1" applyAlignment="1">
      <alignment horizontal="right" vertical="center"/>
    </xf>
    <xf numFmtId="0" fontId="5" fillId="3" borderId="5" xfId="0" applyFont="1" applyFill="1" applyBorder="1" applyAlignment="1">
      <alignment horizontal="right" vertical="center"/>
    </xf>
    <xf numFmtId="0" fontId="6" fillId="2" borderId="2"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3" fontId="5" fillId="0" borderId="5" xfId="0" applyNumberFormat="1" applyFont="1" applyBorder="1" applyAlignment="1">
      <alignment horizontal="right" vertical="center" wrapText="1"/>
    </xf>
    <xf numFmtId="3" fontId="2" fillId="0" borderId="5" xfId="0" applyNumberFormat="1" applyFont="1" applyBorder="1" applyAlignment="1">
      <alignment horizontal="right" vertical="center" wrapText="1"/>
    </xf>
    <xf numFmtId="0" fontId="2" fillId="0" borderId="0" xfId="0" applyFont="1" applyAlignment="1">
      <alignment horizontal="justify" vertical="center" wrapText="1"/>
    </xf>
    <xf numFmtId="3" fontId="6" fillId="2" borderId="5" xfId="0" applyNumberFormat="1" applyFont="1" applyFill="1" applyBorder="1" applyAlignment="1">
      <alignment horizontal="right" vertical="center" wrapText="1"/>
    </xf>
    <xf numFmtId="0" fontId="6" fillId="0" borderId="1" xfId="0" applyFont="1" applyBorder="1" applyAlignment="1">
      <alignment horizontal="justify" vertical="center" wrapText="1"/>
    </xf>
    <xf numFmtId="0" fontId="6" fillId="0" borderId="2" xfId="0" applyFont="1" applyBorder="1" applyAlignment="1">
      <alignment horizontal="center" vertical="center" wrapText="1"/>
    </xf>
    <xf numFmtId="0" fontId="5" fillId="0" borderId="3" xfId="0" applyFont="1" applyBorder="1" applyAlignment="1">
      <alignment horizontal="justify" vertical="center" wrapText="1"/>
    </xf>
    <xf numFmtId="0" fontId="6" fillId="0" borderId="3" xfId="0" applyFont="1" applyBorder="1" applyAlignment="1">
      <alignment horizontal="justify" vertical="center" wrapText="1"/>
    </xf>
    <xf numFmtId="0" fontId="6" fillId="0" borderId="5" xfId="0" applyFont="1" applyBorder="1" applyAlignment="1">
      <alignment horizontal="center" vertical="center" wrapText="1"/>
    </xf>
    <xf numFmtId="3" fontId="6" fillId="0" borderId="5" xfId="0" applyNumberFormat="1" applyFont="1" applyBorder="1" applyAlignment="1">
      <alignment horizontal="right" vertical="center" wrapText="1"/>
    </xf>
    <xf numFmtId="0" fontId="2" fillId="0" borderId="3" xfId="0" applyFont="1" applyBorder="1"/>
    <xf numFmtId="0" fontId="2" fillId="0" borderId="14" xfId="0" applyFont="1" applyBorder="1" applyAlignment="1">
      <alignment horizontal="center"/>
    </xf>
    <xf numFmtId="0" fontId="2" fillId="0" borderId="15" xfId="0" applyFont="1" applyBorder="1" applyAlignment="1">
      <alignment horizontal="center"/>
    </xf>
    <xf numFmtId="0" fontId="2" fillId="0" borderId="8" xfId="0" applyFont="1" applyBorder="1" applyAlignment="1">
      <alignment horizontal="center"/>
    </xf>
    <xf numFmtId="0" fontId="2" fillId="0" borderId="16" xfId="0" applyFont="1" applyBorder="1" applyAlignment="1">
      <alignment horizontal="center"/>
    </xf>
    <xf numFmtId="0" fontId="2" fillId="0" borderId="0" xfId="0" applyFont="1" applyAlignment="1">
      <alignment horizontal="center"/>
    </xf>
    <xf numFmtId="0" fontId="2" fillId="0" borderId="6" xfId="0" applyFont="1" applyBorder="1" applyAlignment="1">
      <alignment horizontal="center"/>
    </xf>
    <xf numFmtId="0" fontId="2" fillId="0" borderId="13" xfId="0" applyFont="1" applyBorder="1"/>
    <xf numFmtId="0" fontId="2" fillId="0" borderId="12" xfId="0" applyFont="1" applyBorder="1"/>
    <xf numFmtId="0" fontId="2" fillId="0" borderId="5" xfId="0" applyFont="1" applyBorder="1"/>
    <xf numFmtId="41" fontId="2" fillId="0" borderId="4" xfId="1" applyFont="1" applyBorder="1" applyAlignment="1">
      <alignment horizontal="center"/>
    </xf>
    <xf numFmtId="41" fontId="2" fillId="0" borderId="3" xfId="1" applyFont="1" applyBorder="1"/>
    <xf numFmtId="0" fontId="4" fillId="4" borderId="1" xfId="0" applyFont="1" applyFill="1" applyBorder="1" applyAlignment="1">
      <alignment horizontal="center"/>
    </xf>
    <xf numFmtId="41" fontId="5" fillId="3" borderId="5" xfId="1" applyFont="1" applyFill="1" applyBorder="1" applyAlignment="1">
      <alignment horizontal="right" vertical="center"/>
    </xf>
    <xf numFmtId="0" fontId="4" fillId="4" borderId="1" xfId="0" applyFont="1" applyFill="1" applyBorder="1"/>
    <xf numFmtId="0" fontId="2" fillId="0" borderId="7" xfId="0" applyFont="1" applyBorder="1"/>
    <xf numFmtId="0" fontId="2" fillId="0" borderId="4" xfId="0" applyFont="1" applyBorder="1"/>
    <xf numFmtId="0" fontId="7" fillId="3" borderId="0" xfId="0" applyFont="1" applyFill="1" applyAlignment="1">
      <alignment vertical="center"/>
    </xf>
    <xf numFmtId="0" fontId="8" fillId="2" borderId="1" xfId="0" applyFont="1" applyFill="1" applyBorder="1" applyAlignment="1">
      <alignment horizontal="center" vertical="center" wrapText="1"/>
    </xf>
    <xf numFmtId="0" fontId="8" fillId="2" borderId="1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2" xfId="0" applyFont="1" applyFill="1" applyBorder="1" applyAlignment="1">
      <alignment horizontal="center" vertical="center"/>
    </xf>
    <xf numFmtId="0" fontId="7" fillId="3" borderId="17" xfId="0" applyFont="1" applyFill="1" applyBorder="1" applyAlignment="1">
      <alignment vertical="center" wrapText="1"/>
    </xf>
    <xf numFmtId="0" fontId="7" fillId="3" borderId="18" xfId="0" applyFont="1" applyFill="1" applyBorder="1" applyAlignment="1">
      <alignment horizontal="right" vertical="center"/>
    </xf>
    <xf numFmtId="0" fontId="7" fillId="3" borderId="17" xfId="0" applyFont="1" applyFill="1" applyBorder="1" applyAlignment="1">
      <alignment horizontal="right" vertical="center"/>
    </xf>
    <xf numFmtId="0" fontId="7" fillId="3" borderId="19" xfId="0" applyFont="1" applyFill="1" applyBorder="1" applyAlignment="1">
      <alignment horizontal="right" vertical="center"/>
    </xf>
    <xf numFmtId="0" fontId="7" fillId="3" borderId="20" xfId="0" applyFont="1" applyFill="1" applyBorder="1" applyAlignment="1">
      <alignment vertical="center" wrapText="1"/>
    </xf>
    <xf numFmtId="0" fontId="7" fillId="3" borderId="5" xfId="0" applyFont="1" applyFill="1" applyBorder="1" applyAlignment="1">
      <alignment horizontal="right" vertical="center"/>
    </xf>
    <xf numFmtId="0" fontId="7" fillId="3" borderId="0" xfId="0" applyFont="1" applyFill="1" applyAlignment="1">
      <alignment horizontal="right" vertical="center"/>
    </xf>
    <xf numFmtId="0" fontId="7" fillId="3" borderId="22" xfId="0" applyFont="1" applyFill="1" applyBorder="1" applyAlignment="1">
      <alignment vertical="center" wrapText="1"/>
    </xf>
    <xf numFmtId="3" fontId="7" fillId="3" borderId="18" xfId="0" applyNumberFormat="1" applyFont="1" applyFill="1" applyBorder="1" applyAlignment="1">
      <alignment horizontal="right" vertical="center"/>
    </xf>
    <xf numFmtId="3" fontId="7" fillId="3" borderId="17" xfId="0" applyNumberFormat="1" applyFont="1" applyFill="1" applyBorder="1" applyAlignment="1">
      <alignment horizontal="right" vertical="center"/>
    </xf>
    <xf numFmtId="3" fontId="7" fillId="3" borderId="19" xfId="0" applyNumberFormat="1" applyFont="1" applyFill="1" applyBorder="1" applyAlignment="1">
      <alignment horizontal="right" vertical="center"/>
    </xf>
    <xf numFmtId="0" fontId="7" fillId="3" borderId="12" xfId="0" applyFont="1" applyFill="1" applyBorder="1" applyAlignment="1">
      <alignment horizontal="right" vertical="center"/>
    </xf>
    <xf numFmtId="0" fontId="7" fillId="3" borderId="3" xfId="0" applyFont="1" applyFill="1" applyBorder="1" applyAlignment="1">
      <alignment horizontal="right" vertical="center"/>
    </xf>
    <xf numFmtId="41" fontId="7" fillId="3" borderId="5" xfId="1" applyFont="1" applyFill="1" applyBorder="1" applyAlignment="1">
      <alignment horizontal="right" vertical="center"/>
    </xf>
    <xf numFmtId="41" fontId="7" fillId="3" borderId="19" xfId="1" applyFont="1" applyFill="1" applyBorder="1" applyAlignment="1">
      <alignment horizontal="right" vertical="center"/>
    </xf>
    <xf numFmtId="41" fontId="2" fillId="0" borderId="0" xfId="1" applyFont="1"/>
    <xf numFmtId="41" fontId="7" fillId="3" borderId="0" xfId="1" applyFont="1" applyFill="1" applyAlignment="1">
      <alignment vertical="center"/>
    </xf>
    <xf numFmtId="41" fontId="8" fillId="2" borderId="1" xfId="1" applyFont="1" applyFill="1" applyBorder="1" applyAlignment="1">
      <alignment horizontal="center" vertical="center"/>
    </xf>
    <xf numFmtId="41" fontId="7" fillId="3" borderId="17" xfId="1" applyFont="1" applyFill="1" applyBorder="1" applyAlignment="1">
      <alignment horizontal="right" vertical="center"/>
    </xf>
    <xf numFmtId="41" fontId="7" fillId="3" borderId="21" xfId="1" applyFont="1" applyFill="1" applyBorder="1" applyAlignment="1">
      <alignment horizontal="right" vertical="center"/>
    </xf>
    <xf numFmtId="41" fontId="7" fillId="3" borderId="23" xfId="1" applyFont="1" applyFill="1" applyBorder="1" applyAlignment="1">
      <alignment horizontal="right" vertical="center"/>
    </xf>
    <xf numFmtId="41" fontId="7" fillId="3" borderId="24" xfId="1" applyFont="1" applyFill="1" applyBorder="1" applyAlignment="1">
      <alignment horizontal="right" vertical="center"/>
    </xf>
    <xf numFmtId="41" fontId="2" fillId="5" borderId="1" xfId="1" applyFont="1" applyFill="1" applyBorder="1"/>
    <xf numFmtId="0" fontId="2" fillId="0" borderId="16" xfId="0" applyFont="1" applyBorder="1" applyAlignment="1">
      <alignment horizontal="left"/>
    </xf>
    <xf numFmtId="41" fontId="8" fillId="2" borderId="2" xfId="1" applyFont="1" applyFill="1" applyBorder="1" applyAlignment="1">
      <alignment horizontal="center" vertical="center"/>
    </xf>
    <xf numFmtId="41" fontId="0" fillId="3" borderId="19" xfId="1" applyFont="1" applyFill="1" applyBorder="1" applyAlignment="1">
      <alignment vertical="center"/>
    </xf>
    <xf numFmtId="41" fontId="7" fillId="3" borderId="5" xfId="1" applyFont="1" applyFill="1" applyBorder="1" applyAlignment="1">
      <alignment horizontal="center" vertical="center"/>
    </xf>
    <xf numFmtId="41" fontId="7" fillId="3" borderId="19" xfId="1" applyFont="1" applyFill="1" applyBorder="1" applyAlignment="1">
      <alignment horizontal="center" vertical="center"/>
    </xf>
    <xf numFmtId="41" fontId="0" fillId="3" borderId="5" xfId="1" applyFont="1" applyFill="1" applyBorder="1" applyAlignment="1">
      <alignment vertical="center"/>
    </xf>
    <xf numFmtId="41" fontId="6" fillId="2" borderId="2" xfId="1" applyFont="1" applyFill="1" applyBorder="1" applyAlignment="1">
      <alignment horizontal="center" vertical="center"/>
    </xf>
    <xf numFmtId="41" fontId="6" fillId="3" borderId="5" xfId="1" applyFont="1" applyFill="1" applyBorder="1" applyAlignment="1">
      <alignment horizontal="right" vertical="center"/>
    </xf>
    <xf numFmtId="0" fontId="2" fillId="0" borderId="0" xfId="0" applyFont="1" applyAlignment="1">
      <alignment horizontal="left"/>
    </xf>
    <xf numFmtId="0" fontId="2" fillId="0" borderId="6" xfId="0" applyFont="1" applyBorder="1" applyAlignment="1">
      <alignment horizontal="left"/>
    </xf>
    <xf numFmtId="0" fontId="2" fillId="0" borderId="13" xfId="0" applyFont="1" applyBorder="1" applyAlignment="1">
      <alignment horizontal="left"/>
    </xf>
    <xf numFmtId="0" fontId="2" fillId="0" borderId="12" xfId="0" applyFont="1" applyBorder="1" applyAlignment="1">
      <alignment horizontal="left"/>
    </xf>
    <xf numFmtId="0" fontId="2" fillId="0" borderId="5" xfId="0" applyFont="1" applyBorder="1" applyAlignment="1">
      <alignment horizontal="left"/>
    </xf>
    <xf numFmtId="9" fontId="9" fillId="0" borderId="1" xfId="0" applyNumberFormat="1" applyFont="1" applyBorder="1" applyAlignment="1">
      <alignment horizontal="center" vertical="center" wrapText="1"/>
    </xf>
    <xf numFmtId="9" fontId="9" fillId="0" borderId="3" xfId="0" applyNumberFormat="1" applyFont="1" applyBorder="1" applyAlignment="1">
      <alignment horizontal="center" vertical="center" wrapText="1"/>
    </xf>
    <xf numFmtId="3" fontId="5" fillId="5" borderId="5" xfId="0" applyNumberFormat="1" applyFont="1" applyFill="1" applyBorder="1" applyAlignment="1">
      <alignment horizontal="right" vertical="center" wrapText="1"/>
    </xf>
    <xf numFmtId="9" fontId="9" fillId="5" borderId="3" xfId="0" applyNumberFormat="1" applyFont="1" applyFill="1" applyBorder="1" applyAlignment="1">
      <alignment horizontal="center" vertical="center" wrapText="1"/>
    </xf>
    <xf numFmtId="0" fontId="2" fillId="6" borderId="16" xfId="0" applyFont="1" applyFill="1" applyBorder="1"/>
    <xf numFmtId="0" fontId="2" fillId="6" borderId="0" xfId="0" applyFont="1" applyFill="1"/>
    <xf numFmtId="0" fontId="2" fillId="6" borderId="6" xfId="0" applyFont="1" applyFill="1" applyBorder="1"/>
    <xf numFmtId="0" fontId="5" fillId="5" borderId="3" xfId="0" applyFont="1" applyFill="1" applyBorder="1" applyAlignment="1">
      <alignment horizontal="center" vertical="center" wrapText="1"/>
    </xf>
    <xf numFmtId="0" fontId="5" fillId="5" borderId="5" xfId="0" applyFont="1" applyFill="1" applyBorder="1" applyAlignment="1">
      <alignment horizontal="center" vertical="center" wrapText="1"/>
    </xf>
    <xf numFmtId="3" fontId="6" fillId="5" borderId="5" xfId="0" applyNumberFormat="1" applyFont="1" applyFill="1" applyBorder="1" applyAlignment="1">
      <alignment horizontal="right" vertical="center" wrapText="1"/>
    </xf>
    <xf numFmtId="0" fontId="10" fillId="0" borderId="0" xfId="0" applyFont="1"/>
    <xf numFmtId="0" fontId="12" fillId="0" borderId="0" xfId="0" applyFont="1" applyAlignment="1">
      <alignment horizontal="left" vertical="center"/>
    </xf>
    <xf numFmtId="0" fontId="10" fillId="4" borderId="10" xfId="0" applyFont="1" applyFill="1" applyBorder="1"/>
    <xf numFmtId="0" fontId="10" fillId="4" borderId="2" xfId="0" applyFont="1" applyFill="1" applyBorder="1"/>
    <xf numFmtId="0" fontId="10" fillId="0" borderId="6" xfId="0" applyFont="1" applyBorder="1"/>
    <xf numFmtId="0" fontId="10" fillId="0" borderId="12" xfId="0" applyFont="1" applyBorder="1"/>
    <xf numFmtId="0" fontId="10" fillId="0" borderId="5" xfId="0" applyFont="1" applyBorder="1"/>
    <xf numFmtId="0" fontId="10" fillId="0" borderId="15" xfId="0" applyFont="1" applyBorder="1"/>
    <xf numFmtId="0" fontId="10" fillId="0" borderId="8" xfId="0" applyFont="1" applyBorder="1"/>
    <xf numFmtId="0" fontId="10" fillId="0" borderId="0" xfId="0" applyFont="1" applyAlignment="1">
      <alignment horizontal="left"/>
    </xf>
    <xf numFmtId="0" fontId="11" fillId="0" borderId="0" xfId="0" applyFont="1" applyAlignment="1">
      <alignment horizontal="left" vertical="center"/>
    </xf>
    <xf numFmtId="0" fontId="10" fillId="0" borderId="0" xfId="0" applyFont="1" applyAlignment="1">
      <alignment horizontal="left" vertical="center"/>
    </xf>
    <xf numFmtId="0" fontId="16" fillId="0" borderId="0" xfId="0" applyFont="1" applyAlignment="1">
      <alignment horizontal="left" vertical="center"/>
    </xf>
    <xf numFmtId="0" fontId="0" fillId="0" borderId="0" xfId="0" applyAlignment="1">
      <alignment horizontal="left"/>
    </xf>
    <xf numFmtId="0" fontId="11" fillId="4" borderId="14" xfId="0" applyFont="1" applyFill="1" applyBorder="1" applyAlignment="1">
      <alignment vertical="center" wrapText="1"/>
    </xf>
    <xf numFmtId="0" fontId="11" fillId="4" borderId="15" xfId="0" applyFont="1" applyFill="1" applyBorder="1" applyAlignment="1">
      <alignment vertical="center" wrapText="1"/>
    </xf>
    <xf numFmtId="0" fontId="11" fillId="4" borderId="8" xfId="0" applyFont="1" applyFill="1" applyBorder="1" applyAlignment="1">
      <alignment vertical="center" wrapText="1"/>
    </xf>
    <xf numFmtId="0" fontId="11" fillId="4" borderId="16" xfId="0" applyFont="1" applyFill="1" applyBorder="1" applyAlignment="1">
      <alignment vertical="center" wrapText="1"/>
    </xf>
    <xf numFmtId="0" fontId="11" fillId="4" borderId="0" xfId="0" applyFont="1" applyFill="1" applyAlignment="1">
      <alignment vertical="center" wrapText="1"/>
    </xf>
    <xf numFmtId="0" fontId="11" fillId="4" borderId="6" xfId="0" applyFont="1" applyFill="1" applyBorder="1" applyAlignment="1">
      <alignment vertical="center" wrapText="1"/>
    </xf>
    <xf numFmtId="0" fontId="11" fillId="4" borderId="13" xfId="0" applyFont="1" applyFill="1" applyBorder="1" applyAlignment="1">
      <alignment vertical="center" wrapText="1"/>
    </xf>
    <xf numFmtId="0" fontId="11" fillId="4" borderId="12" xfId="0" applyFont="1" applyFill="1" applyBorder="1" applyAlignment="1">
      <alignment vertical="center" wrapText="1"/>
    </xf>
    <xf numFmtId="0" fontId="11" fillId="4" borderId="5" xfId="0" applyFont="1" applyFill="1" applyBorder="1" applyAlignment="1">
      <alignment vertical="center" wrapText="1"/>
    </xf>
    <xf numFmtId="0" fontId="16" fillId="4" borderId="14" xfId="0" applyFont="1" applyFill="1" applyBorder="1" applyAlignment="1">
      <alignment vertical="center" wrapText="1"/>
    </xf>
    <xf numFmtId="0" fontId="16" fillId="4" borderId="15" xfId="0" applyFont="1" applyFill="1" applyBorder="1" applyAlignment="1">
      <alignment vertical="center" wrapText="1"/>
    </xf>
    <xf numFmtId="0" fontId="16" fillId="4" borderId="8" xfId="0" applyFont="1" applyFill="1" applyBorder="1" applyAlignment="1">
      <alignment vertical="center" wrapText="1"/>
    </xf>
    <xf numFmtId="0" fontId="16" fillId="4" borderId="16" xfId="0" applyFont="1" applyFill="1" applyBorder="1" applyAlignment="1">
      <alignment vertical="center" wrapText="1"/>
    </xf>
    <xf numFmtId="0" fontId="16" fillId="4" borderId="0" xfId="0" applyFont="1" applyFill="1" applyAlignment="1">
      <alignment vertical="center" wrapText="1"/>
    </xf>
    <xf numFmtId="0" fontId="16" fillId="4" borderId="6" xfId="0" applyFont="1" applyFill="1" applyBorder="1" applyAlignment="1">
      <alignment vertical="center" wrapText="1"/>
    </xf>
    <xf numFmtId="0" fontId="16" fillId="4" borderId="13" xfId="0" applyFont="1" applyFill="1" applyBorder="1" applyAlignment="1">
      <alignment vertical="center" wrapText="1"/>
    </xf>
    <xf numFmtId="0" fontId="16" fillId="4" borderId="12" xfId="0" applyFont="1" applyFill="1" applyBorder="1" applyAlignment="1">
      <alignment vertical="center" wrapText="1"/>
    </xf>
    <xf numFmtId="0" fontId="16" fillId="4" borderId="5" xfId="0" applyFont="1" applyFill="1" applyBorder="1" applyAlignment="1">
      <alignment vertical="center" wrapText="1"/>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2" fillId="4" borderId="14" xfId="0" applyFont="1" applyFill="1" applyBorder="1" applyAlignment="1">
      <alignment horizontal="left" vertical="center" wrapText="1"/>
    </xf>
    <xf numFmtId="0" fontId="2" fillId="4" borderId="15" xfId="0" applyFont="1" applyFill="1" applyBorder="1" applyAlignment="1">
      <alignment horizontal="left" vertical="center" wrapText="1"/>
    </xf>
    <xf numFmtId="0" fontId="2" fillId="4" borderId="8" xfId="0" applyFont="1" applyFill="1" applyBorder="1" applyAlignment="1">
      <alignment horizontal="left" vertical="center" wrapText="1"/>
    </xf>
    <xf numFmtId="0" fontId="2" fillId="4" borderId="16" xfId="0" applyFont="1" applyFill="1" applyBorder="1" applyAlignment="1">
      <alignment horizontal="left" vertical="center" wrapText="1"/>
    </xf>
    <xf numFmtId="0" fontId="2" fillId="4" borderId="0" xfId="0" applyFont="1" applyFill="1" applyAlignment="1">
      <alignment horizontal="left" vertical="center" wrapText="1"/>
    </xf>
    <xf numFmtId="0" fontId="2" fillId="4" borderId="6" xfId="0" applyFont="1" applyFill="1" applyBorder="1" applyAlignment="1">
      <alignment horizontal="left" vertical="center" wrapText="1"/>
    </xf>
    <xf numFmtId="0" fontId="2" fillId="4" borderId="13" xfId="0" applyFont="1" applyFill="1" applyBorder="1" applyAlignment="1">
      <alignment horizontal="left" vertical="center" wrapText="1"/>
    </xf>
    <xf numFmtId="0" fontId="2" fillId="4" borderId="12" xfId="0" applyFont="1" applyFill="1" applyBorder="1" applyAlignment="1">
      <alignment horizontal="left" vertical="center" wrapText="1"/>
    </xf>
    <xf numFmtId="0" fontId="2" fillId="4" borderId="5" xfId="0" applyFont="1" applyFill="1" applyBorder="1" applyAlignment="1">
      <alignment horizontal="left" vertical="center" wrapText="1"/>
    </xf>
    <xf numFmtId="0" fontId="4" fillId="4" borderId="9" xfId="0" applyFont="1" applyFill="1" applyBorder="1" applyAlignment="1">
      <alignment horizontal="center"/>
    </xf>
    <xf numFmtId="0" fontId="4" fillId="4" borderId="10" xfId="0" applyFont="1" applyFill="1" applyBorder="1" applyAlignment="1">
      <alignment horizontal="center"/>
    </xf>
    <xf numFmtId="0" fontId="2" fillId="0" borderId="16" xfId="0" applyFont="1" applyBorder="1" applyAlignment="1">
      <alignment horizontal="center" vertical="center" wrapText="1"/>
    </xf>
    <xf numFmtId="0" fontId="2" fillId="0" borderId="6"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 xfId="0" applyFont="1" applyBorder="1" applyAlignment="1">
      <alignment horizontal="center" vertical="center" wrapText="1"/>
    </xf>
    <xf numFmtId="0" fontId="2" fillId="6" borderId="14" xfId="0" applyFont="1" applyFill="1" applyBorder="1" applyAlignment="1">
      <alignment horizontal="left" vertical="center" wrapText="1"/>
    </xf>
    <xf numFmtId="0" fontId="2" fillId="6" borderId="15" xfId="0" applyFont="1" applyFill="1" applyBorder="1" applyAlignment="1">
      <alignment horizontal="left" vertical="center" wrapText="1"/>
    </xf>
    <xf numFmtId="0" fontId="2" fillId="6" borderId="8" xfId="0" applyFont="1" applyFill="1" applyBorder="1" applyAlignment="1">
      <alignment horizontal="left" vertical="center" wrapText="1"/>
    </xf>
    <xf numFmtId="0" fontId="2" fillId="6" borderId="16" xfId="0" applyFont="1" applyFill="1" applyBorder="1" applyAlignment="1">
      <alignment horizontal="left" vertical="center" wrapText="1"/>
    </xf>
    <xf numFmtId="0" fontId="2" fillId="6" borderId="0" xfId="0" applyFont="1" applyFill="1" applyAlignment="1">
      <alignment horizontal="left" vertical="center" wrapText="1"/>
    </xf>
    <xf numFmtId="0" fontId="2" fillId="6" borderId="6" xfId="0" applyFont="1" applyFill="1" applyBorder="1" applyAlignment="1">
      <alignment horizontal="left" vertical="center" wrapText="1"/>
    </xf>
    <xf numFmtId="0" fontId="2" fillId="6" borderId="13" xfId="0" applyFont="1" applyFill="1" applyBorder="1" applyAlignment="1">
      <alignment horizontal="left" vertical="center" wrapText="1"/>
    </xf>
    <xf numFmtId="0" fontId="2" fillId="6" borderId="12" xfId="0" applyFont="1" applyFill="1" applyBorder="1" applyAlignment="1">
      <alignment horizontal="left" vertical="center" wrapText="1"/>
    </xf>
    <xf numFmtId="0" fontId="2" fillId="6" borderId="5" xfId="0" applyFont="1" applyFill="1" applyBorder="1" applyAlignment="1">
      <alignment horizontal="left" vertical="center" wrapText="1"/>
    </xf>
    <xf numFmtId="0" fontId="2" fillId="4" borderId="9" xfId="0" applyFont="1" applyFill="1" applyBorder="1" applyAlignment="1">
      <alignment horizontal="left" vertical="center"/>
    </xf>
    <xf numFmtId="0" fontId="2" fillId="4" borderId="10" xfId="0" applyFont="1" applyFill="1" applyBorder="1" applyAlignment="1">
      <alignment horizontal="left" vertical="center"/>
    </xf>
    <xf numFmtId="0" fontId="2" fillId="4" borderId="2" xfId="0" applyFont="1" applyFill="1" applyBorder="1" applyAlignment="1">
      <alignment horizontal="left" vertical="center"/>
    </xf>
    <xf numFmtId="0" fontId="2" fillId="4" borderId="9" xfId="0" applyFont="1" applyFill="1" applyBorder="1" applyAlignment="1">
      <alignment horizontal="left"/>
    </xf>
    <xf numFmtId="0" fontId="2" fillId="4" borderId="10" xfId="0" applyFont="1" applyFill="1" applyBorder="1" applyAlignment="1">
      <alignment horizontal="left"/>
    </xf>
    <xf numFmtId="0" fontId="2" fillId="4" borderId="2" xfId="0" applyFont="1" applyFill="1" applyBorder="1" applyAlignment="1">
      <alignment horizontal="left"/>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4" fillId="4" borderId="2" xfId="0" applyFont="1" applyFill="1" applyBorder="1" applyAlignment="1">
      <alignment horizontal="center"/>
    </xf>
    <xf numFmtId="41" fontId="2" fillId="6" borderId="0" xfId="1" applyFont="1" applyFill="1"/>
    <xf numFmtId="41" fontId="2" fillId="6" borderId="1" xfId="1" applyFont="1" applyFill="1" applyBorder="1"/>
    <xf numFmtId="0" fontId="2" fillId="0" borderId="16" xfId="0" applyFont="1" applyBorder="1" applyAlignment="1">
      <alignment vertical="center" wrapText="1"/>
    </xf>
    <xf numFmtId="0" fontId="2" fillId="0" borderId="0" xfId="0" applyFont="1" applyAlignment="1">
      <alignment vertical="center" wrapText="1"/>
    </xf>
    <xf numFmtId="0" fontId="2" fillId="0" borderId="6" xfId="0" applyFont="1" applyBorder="1" applyAlignment="1">
      <alignment vertical="center" wrapText="1"/>
    </xf>
    <xf numFmtId="0" fontId="2" fillId="0" borderId="13" xfId="0" applyFont="1" applyBorder="1" applyAlignment="1">
      <alignment vertical="center" wrapText="1"/>
    </xf>
    <xf numFmtId="0" fontId="2" fillId="0" borderId="12" xfId="0" applyFont="1" applyBorder="1" applyAlignment="1">
      <alignment vertical="center" wrapText="1"/>
    </xf>
    <xf numFmtId="0" fontId="2" fillId="0" borderId="5" xfId="0" applyFont="1" applyBorder="1" applyAlignment="1">
      <alignment vertical="center" wrapText="1"/>
    </xf>
    <xf numFmtId="0" fontId="18" fillId="0" borderId="0" xfId="0" applyFont="1"/>
    <xf numFmtId="0" fontId="19" fillId="0" borderId="0" xfId="0" applyFont="1" applyAlignment="1">
      <alignment horizontal="left" vertical="center"/>
    </xf>
    <xf numFmtId="0" fontId="19" fillId="4" borderId="9" xfId="0" applyFont="1" applyFill="1" applyBorder="1" applyAlignment="1">
      <alignment horizontal="left" vertical="center"/>
    </xf>
    <xf numFmtId="0" fontId="18" fillId="0" borderId="16" xfId="0" applyFont="1" applyBorder="1" applyAlignment="1">
      <alignment horizontal="left" vertical="center"/>
    </xf>
    <xf numFmtId="0" fontId="21" fillId="0" borderId="0" xfId="0" applyFont="1" applyAlignment="1">
      <alignment horizontal="left" vertical="center"/>
    </xf>
    <xf numFmtId="0" fontId="21" fillId="0" borderId="16" xfId="0" applyFont="1" applyBorder="1" applyAlignment="1">
      <alignment horizontal="left" vertical="center"/>
    </xf>
    <xf numFmtId="0" fontId="21" fillId="0" borderId="13" xfId="0" applyFont="1" applyBorder="1" applyAlignment="1">
      <alignment horizontal="left" vertical="center"/>
    </xf>
    <xf numFmtId="0" fontId="21" fillId="0" borderId="14" xfId="0" applyFont="1" applyBorder="1" applyAlignment="1">
      <alignment horizontal="left" vertical="center"/>
    </xf>
    <xf numFmtId="0" fontId="14" fillId="0" borderId="16" xfId="0" applyFont="1" applyBorder="1" applyAlignment="1">
      <alignment horizontal="left" vertical="center"/>
    </xf>
    <xf numFmtId="0" fontId="18" fillId="5" borderId="13" xfId="0" applyFont="1" applyFill="1" applyBorder="1" applyAlignment="1">
      <alignment horizontal="left" vertical="center"/>
    </xf>
    <xf numFmtId="0" fontId="10" fillId="5" borderId="12" xfId="0" applyFont="1" applyFill="1" applyBorder="1"/>
    <xf numFmtId="0" fontId="10" fillId="5" borderId="5" xfId="0" applyFont="1" applyFill="1" applyBorder="1"/>
    <xf numFmtId="0" fontId="21" fillId="5" borderId="16" xfId="0" applyFont="1" applyFill="1" applyBorder="1" applyAlignment="1">
      <alignment horizontal="left" vertical="center"/>
    </xf>
    <xf numFmtId="0" fontId="10" fillId="5" borderId="0" xfId="0" applyFont="1" applyFill="1"/>
    <xf numFmtId="0" fontId="10" fillId="5" borderId="6" xfId="0" applyFont="1" applyFill="1" applyBorder="1"/>
    <xf numFmtId="0" fontId="21" fillId="5" borderId="14" xfId="0" applyFont="1" applyFill="1" applyBorder="1" applyAlignment="1">
      <alignment horizontal="left" vertical="center"/>
    </xf>
    <xf numFmtId="0" fontId="10" fillId="5" borderId="15" xfId="0" applyFont="1" applyFill="1" applyBorder="1"/>
    <xf numFmtId="0" fontId="10" fillId="5" borderId="8" xfId="0" applyFont="1" applyFill="1" applyBorder="1"/>
    <xf numFmtId="0" fontId="7" fillId="5" borderId="20" xfId="0" applyFont="1" applyFill="1" applyBorder="1" applyAlignment="1">
      <alignment vertical="center" wrapText="1"/>
    </xf>
    <xf numFmtId="3" fontId="7" fillId="5" borderId="12" xfId="0" applyNumberFormat="1" applyFont="1" applyFill="1" applyBorder="1" applyAlignment="1">
      <alignment horizontal="right" vertical="center"/>
    </xf>
    <xf numFmtId="3" fontId="7" fillId="5" borderId="3" xfId="0" applyNumberFormat="1" applyFont="1" applyFill="1" applyBorder="1" applyAlignment="1">
      <alignment horizontal="right" vertical="center"/>
    </xf>
    <xf numFmtId="3" fontId="7" fillId="5" borderId="5" xfId="0" applyNumberFormat="1" applyFont="1" applyFill="1" applyBorder="1" applyAlignment="1">
      <alignment horizontal="right" vertical="center"/>
    </xf>
    <xf numFmtId="0" fontId="7" fillId="5" borderId="3" xfId="0" applyFont="1" applyFill="1" applyBorder="1" applyAlignment="1">
      <alignment horizontal="right" vertical="center"/>
    </xf>
    <xf numFmtId="2" fontId="7" fillId="3" borderId="5" xfId="0" applyNumberFormat="1" applyFont="1" applyFill="1" applyBorder="1" applyAlignment="1">
      <alignment horizontal="right" vertical="center"/>
    </xf>
    <xf numFmtId="2" fontId="7" fillId="3" borderId="19" xfId="0" applyNumberFormat="1" applyFont="1" applyFill="1" applyBorder="1" applyAlignment="1">
      <alignment horizontal="right" vertical="center"/>
    </xf>
    <xf numFmtId="0" fontId="2" fillId="0" borderId="16" xfId="0" applyFont="1" applyBorder="1" applyAlignment="1">
      <alignment horizontal="center" wrapText="1"/>
    </xf>
    <xf numFmtId="0" fontId="2" fillId="0" borderId="0" xfId="0" applyFont="1" applyBorder="1" applyAlignment="1">
      <alignment horizontal="center" wrapText="1"/>
    </xf>
    <xf numFmtId="0" fontId="2" fillId="0" borderId="6" xfId="0" applyFont="1" applyBorder="1" applyAlignment="1">
      <alignment horizontal="center" wrapText="1"/>
    </xf>
    <xf numFmtId="0" fontId="2" fillId="0" borderId="13" xfId="0" applyFont="1" applyBorder="1" applyAlignment="1">
      <alignment horizontal="center" wrapText="1"/>
    </xf>
    <xf numFmtId="0" fontId="2" fillId="0" borderId="12" xfId="0" applyFont="1" applyBorder="1" applyAlignment="1">
      <alignment horizontal="center" wrapText="1"/>
    </xf>
    <xf numFmtId="0" fontId="2" fillId="0" borderId="5" xfId="0" applyFont="1" applyBorder="1" applyAlignment="1">
      <alignment horizontal="center" wrapText="1"/>
    </xf>
    <xf numFmtId="0" fontId="2" fillId="0" borderId="0" xfId="0" applyFont="1" applyBorder="1" applyAlignment="1">
      <alignment horizontal="center" vertical="center" wrapText="1"/>
    </xf>
    <xf numFmtId="41" fontId="23" fillId="6" borderId="0" xfId="1" applyFont="1" applyFill="1"/>
    <xf numFmtId="0" fontId="23" fillId="0" borderId="0" xfId="0" applyFont="1"/>
    <xf numFmtId="41" fontId="23" fillId="0" borderId="0" xfId="1" applyFont="1"/>
    <xf numFmtId="41" fontId="2" fillId="0" borderId="9" xfId="1" applyFont="1" applyBorder="1"/>
    <xf numFmtId="0" fontId="2" fillId="0" borderId="10" xfId="0" applyFont="1" applyBorder="1"/>
    <xf numFmtId="41" fontId="2" fillId="0" borderId="2" xfId="1" applyFont="1" applyBorder="1"/>
    <xf numFmtId="41" fontId="2" fillId="5" borderId="9" xfId="1" applyFont="1" applyFill="1" applyBorder="1"/>
    <xf numFmtId="0" fontId="2" fillId="5" borderId="10" xfId="0" applyFont="1" applyFill="1" applyBorder="1"/>
    <xf numFmtId="41" fontId="2" fillId="5" borderId="2" xfId="1" applyFont="1" applyFill="1" applyBorder="1"/>
    <xf numFmtId="0" fontId="2" fillId="5" borderId="7" xfId="0" applyFont="1" applyFill="1" applyBorder="1"/>
    <xf numFmtId="0" fontId="2" fillId="5" borderId="14" xfId="0" applyFont="1" applyFill="1" applyBorder="1" applyAlignment="1">
      <alignment horizontal="left"/>
    </xf>
    <xf numFmtId="0" fontId="2" fillId="5" borderId="15" xfId="0" applyFont="1" applyFill="1" applyBorder="1" applyAlignment="1">
      <alignment horizontal="left"/>
    </xf>
    <xf numFmtId="0" fontId="2" fillId="5" borderId="8" xfId="0" applyFont="1" applyFill="1" applyBorder="1" applyAlignment="1">
      <alignment horizontal="left"/>
    </xf>
    <xf numFmtId="41" fontId="2" fillId="5" borderId="7" xfId="1" applyFont="1" applyFill="1" applyBorder="1" applyAlignment="1">
      <alignment horizontal="center"/>
    </xf>
    <xf numFmtId="0" fontId="2" fillId="5" borderId="4" xfId="0" applyFont="1" applyFill="1" applyBorder="1"/>
    <xf numFmtId="0" fontId="2" fillId="5" borderId="16" xfId="0" applyFont="1" applyFill="1" applyBorder="1" applyAlignment="1">
      <alignment horizontal="left"/>
    </xf>
    <xf numFmtId="0" fontId="2" fillId="5" borderId="0" xfId="0" applyFont="1" applyFill="1" applyBorder="1" applyAlignment="1">
      <alignment horizontal="left"/>
    </xf>
    <xf numFmtId="0" fontId="2" fillId="5" borderId="6" xfId="0" applyFont="1" applyFill="1" applyBorder="1" applyAlignment="1">
      <alignment horizontal="left"/>
    </xf>
    <xf numFmtId="41" fontId="2" fillId="5" borderId="4" xfId="1" applyFont="1" applyFill="1" applyBorder="1" applyAlignment="1">
      <alignment horizontal="center"/>
    </xf>
    <xf numFmtId="0" fontId="2" fillId="5" borderId="3" xfId="0" applyFont="1" applyFill="1" applyBorder="1"/>
    <xf numFmtId="0" fontId="2" fillId="5" borderId="13" xfId="0" applyFont="1" applyFill="1" applyBorder="1" applyAlignment="1">
      <alignment horizontal="left"/>
    </xf>
    <xf numFmtId="0" fontId="2" fillId="5" borderId="12" xfId="0" applyFont="1" applyFill="1" applyBorder="1" applyAlignment="1">
      <alignment horizontal="left"/>
    </xf>
    <xf numFmtId="0" fontId="2" fillId="5" borderId="5" xfId="0" applyFont="1" applyFill="1" applyBorder="1" applyAlignment="1">
      <alignment horizontal="left"/>
    </xf>
    <xf numFmtId="41" fontId="2" fillId="5" borderId="3" xfId="1" applyFont="1" applyFill="1" applyBorder="1" applyAlignment="1">
      <alignment horizontal="center"/>
    </xf>
    <xf numFmtId="41" fontId="2" fillId="0" borderId="0" xfId="0" applyNumberFormat="1" applyFont="1"/>
    <xf numFmtId="0" fontId="6" fillId="5" borderId="2" xfId="0" applyFont="1" applyFill="1" applyBorder="1" applyAlignment="1">
      <alignment horizontal="center" vertical="center" wrapText="1"/>
    </xf>
    <xf numFmtId="0" fontId="6" fillId="0" borderId="0" xfId="0" applyFont="1" applyBorder="1" applyAlignment="1">
      <alignment horizontal="justify" vertical="center" wrapText="1"/>
    </xf>
    <xf numFmtId="0" fontId="6" fillId="0" borderId="0" xfId="0" applyFont="1" applyBorder="1" applyAlignment="1">
      <alignment horizontal="center" vertical="center" wrapText="1"/>
    </xf>
    <xf numFmtId="3" fontId="6" fillId="0" borderId="0" xfId="0" applyNumberFormat="1" applyFont="1" applyBorder="1" applyAlignment="1">
      <alignment horizontal="right" vertical="center" wrapText="1"/>
    </xf>
    <xf numFmtId="3" fontId="6" fillId="6" borderId="0" xfId="0" applyNumberFormat="1" applyFont="1" applyFill="1" applyBorder="1" applyAlignment="1">
      <alignment horizontal="right" vertical="center" wrapText="1"/>
    </xf>
  </cellXfs>
  <cellStyles count="2">
    <cellStyle name="Millares [0]" xfId="1"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2</xdr:col>
      <xdr:colOff>267891</xdr:colOff>
      <xdr:row>3</xdr:row>
      <xdr:rowOff>5953</xdr:rowOff>
    </xdr:from>
    <xdr:to>
      <xdr:col>2</xdr:col>
      <xdr:colOff>583406</xdr:colOff>
      <xdr:row>6</xdr:row>
      <xdr:rowOff>113109</xdr:rowOff>
    </xdr:to>
    <xdr:sp macro="" textlink="">
      <xdr:nvSpPr>
        <xdr:cNvPr id="2" name="Cerrar llave 1">
          <a:extLst>
            <a:ext uri="{FF2B5EF4-FFF2-40B4-BE49-F238E27FC236}">
              <a16:creationId xmlns:a16="http://schemas.microsoft.com/office/drawing/2014/main" id="{24D83DA8-AF22-9C97-EE0D-CBF54BEB7FD2}"/>
            </a:ext>
          </a:extLst>
        </xdr:cNvPr>
        <xdr:cNvSpPr/>
      </xdr:nvSpPr>
      <xdr:spPr>
        <a:xfrm>
          <a:off x="1791891" y="577453"/>
          <a:ext cx="315515" cy="678656"/>
        </a:xfrm>
        <a:prstGeom prst="rightBrac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s-CL" sz="1100"/>
        </a:p>
      </xdr:txBody>
    </xdr:sp>
    <xdr:clientData/>
  </xdr:twoCellAnchor>
  <xdr:twoCellAnchor>
    <xdr:from>
      <xdr:col>2</xdr:col>
      <xdr:colOff>267891</xdr:colOff>
      <xdr:row>3</xdr:row>
      <xdr:rowOff>5953</xdr:rowOff>
    </xdr:from>
    <xdr:to>
      <xdr:col>2</xdr:col>
      <xdr:colOff>583406</xdr:colOff>
      <xdr:row>6</xdr:row>
      <xdr:rowOff>108347</xdr:rowOff>
    </xdr:to>
    <xdr:sp macro="" textlink="">
      <xdr:nvSpPr>
        <xdr:cNvPr id="3" name="Cerrar llave 2">
          <a:extLst>
            <a:ext uri="{FF2B5EF4-FFF2-40B4-BE49-F238E27FC236}">
              <a16:creationId xmlns:a16="http://schemas.microsoft.com/office/drawing/2014/main" id="{72F30172-4AEA-4D4B-8260-B1D8F9B2CD9B}"/>
            </a:ext>
          </a:extLst>
        </xdr:cNvPr>
        <xdr:cNvSpPr/>
      </xdr:nvSpPr>
      <xdr:spPr>
        <a:xfrm>
          <a:off x="1791891" y="577453"/>
          <a:ext cx="315515" cy="673894"/>
        </a:xfrm>
        <a:prstGeom prst="rightBrac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s-CL" sz="1100"/>
        </a:p>
      </xdr:txBody>
    </xdr:sp>
    <xdr:clientData/>
  </xdr:twoCellAnchor>
  <xdr:twoCellAnchor>
    <xdr:from>
      <xdr:col>2</xdr:col>
      <xdr:colOff>250031</xdr:colOff>
      <xdr:row>7</xdr:row>
      <xdr:rowOff>0</xdr:rowOff>
    </xdr:from>
    <xdr:to>
      <xdr:col>2</xdr:col>
      <xdr:colOff>565546</xdr:colOff>
      <xdr:row>10</xdr:row>
      <xdr:rowOff>102394</xdr:rowOff>
    </xdr:to>
    <xdr:sp macro="" textlink="">
      <xdr:nvSpPr>
        <xdr:cNvPr id="4" name="Cerrar llave 3">
          <a:extLst>
            <a:ext uri="{FF2B5EF4-FFF2-40B4-BE49-F238E27FC236}">
              <a16:creationId xmlns:a16="http://schemas.microsoft.com/office/drawing/2014/main" id="{2EC33738-D0C0-4C10-890B-33794A653955}"/>
            </a:ext>
          </a:extLst>
        </xdr:cNvPr>
        <xdr:cNvSpPr/>
      </xdr:nvSpPr>
      <xdr:spPr>
        <a:xfrm>
          <a:off x="1774031" y="1333500"/>
          <a:ext cx="315515" cy="673894"/>
        </a:xfrm>
        <a:prstGeom prst="rightBrac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s-CL"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5</xdr:row>
      <xdr:rowOff>38100</xdr:rowOff>
    </xdr:from>
    <xdr:to>
      <xdr:col>3</xdr:col>
      <xdr:colOff>219075</xdr:colOff>
      <xdr:row>16</xdr:row>
      <xdr:rowOff>0</xdr:rowOff>
    </xdr:to>
    <xdr:pic>
      <xdr:nvPicPr>
        <xdr:cNvPr id="3" name="Imagen 2">
          <a:extLst>
            <a:ext uri="{FF2B5EF4-FFF2-40B4-BE49-F238E27FC236}">
              <a16:creationId xmlns:a16="http://schemas.microsoft.com/office/drawing/2014/main" id="{05AF91CD-5DBD-5F27-03AE-36C61E791E66}"/>
            </a:ext>
          </a:extLst>
        </xdr:cNvPr>
        <xdr:cNvPicPr>
          <a:picLocks noChangeAspect="1"/>
        </xdr:cNvPicPr>
      </xdr:nvPicPr>
      <xdr:blipFill>
        <a:blip xmlns:r="http://schemas.openxmlformats.org/officeDocument/2006/relationships" r:embed="rId1"/>
        <a:stretch>
          <a:fillRect/>
        </a:stretch>
      </xdr:blipFill>
      <xdr:spPr>
        <a:xfrm>
          <a:off x="95250" y="895350"/>
          <a:ext cx="5972175" cy="1905000"/>
        </a:xfrm>
        <a:prstGeom prst="rect">
          <a:avLst/>
        </a:prstGeom>
        <a:ln w="25400">
          <a:solidFill>
            <a:schemeClr val="tx1"/>
          </a:solidFill>
        </a:ln>
      </xdr:spPr>
    </xdr:pic>
    <xdr:clientData/>
  </xdr:twoCellAnchor>
  <xdr:twoCellAnchor editAs="oneCell">
    <xdr:from>
      <xdr:col>0</xdr:col>
      <xdr:colOff>200025</xdr:colOff>
      <xdr:row>19</xdr:row>
      <xdr:rowOff>114300</xdr:rowOff>
    </xdr:from>
    <xdr:to>
      <xdr:col>2</xdr:col>
      <xdr:colOff>428625</xdr:colOff>
      <xdr:row>32</xdr:row>
      <xdr:rowOff>123825</xdr:rowOff>
    </xdr:to>
    <xdr:pic>
      <xdr:nvPicPr>
        <xdr:cNvPr id="4" name="Imagen 3">
          <a:extLst>
            <a:ext uri="{FF2B5EF4-FFF2-40B4-BE49-F238E27FC236}">
              <a16:creationId xmlns:a16="http://schemas.microsoft.com/office/drawing/2014/main" id="{998FE2D7-E0C7-4415-44A7-6A024CC0285A}"/>
            </a:ext>
          </a:extLst>
        </xdr:cNvPr>
        <xdr:cNvPicPr>
          <a:picLocks noChangeAspect="1"/>
        </xdr:cNvPicPr>
      </xdr:nvPicPr>
      <xdr:blipFill>
        <a:blip xmlns:r="http://schemas.openxmlformats.org/officeDocument/2006/relationships" r:embed="rId2"/>
        <a:stretch>
          <a:fillRect/>
        </a:stretch>
      </xdr:blipFill>
      <xdr:spPr>
        <a:xfrm>
          <a:off x="200025" y="3429000"/>
          <a:ext cx="5314950" cy="2238375"/>
        </a:xfrm>
        <a:prstGeom prst="rect">
          <a:avLst/>
        </a:prstGeom>
        <a:ln w="22225">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323850</xdr:colOff>
      <xdr:row>27</xdr:row>
      <xdr:rowOff>66675</xdr:rowOff>
    </xdr:from>
    <xdr:to>
      <xdr:col>12</xdr:col>
      <xdr:colOff>390525</xdr:colOff>
      <xdr:row>38</xdr:row>
      <xdr:rowOff>171450</xdr:rowOff>
    </xdr:to>
    <xdr:pic>
      <xdr:nvPicPr>
        <xdr:cNvPr id="2" name="Imagen 1">
          <a:extLst>
            <a:ext uri="{FF2B5EF4-FFF2-40B4-BE49-F238E27FC236}">
              <a16:creationId xmlns:a16="http://schemas.microsoft.com/office/drawing/2014/main" id="{B12AF149-FF85-971D-4CA4-BBA3C5F9CCA6}"/>
            </a:ext>
          </a:extLst>
        </xdr:cNvPr>
        <xdr:cNvPicPr>
          <a:picLocks noChangeAspect="1"/>
        </xdr:cNvPicPr>
      </xdr:nvPicPr>
      <xdr:blipFill>
        <a:blip xmlns:r="http://schemas.openxmlformats.org/officeDocument/2006/relationships" r:embed="rId1"/>
        <a:stretch>
          <a:fillRect/>
        </a:stretch>
      </xdr:blipFill>
      <xdr:spPr>
        <a:xfrm>
          <a:off x="8410575" y="5410200"/>
          <a:ext cx="3752850" cy="2276475"/>
        </a:xfrm>
        <a:prstGeom prst="rect">
          <a:avLst/>
        </a:prstGeom>
        <a:ln w="28575">
          <a:solidFill>
            <a:srgbClr val="FF0000"/>
          </a:solidFill>
        </a:ln>
      </xdr:spPr>
    </xdr:pic>
    <xdr:clientData/>
  </xdr:twoCellAnchor>
  <xdr:twoCellAnchor>
    <xdr:from>
      <xdr:col>7</xdr:col>
      <xdr:colOff>409575</xdr:colOff>
      <xdr:row>35</xdr:row>
      <xdr:rowOff>0</xdr:rowOff>
    </xdr:from>
    <xdr:to>
      <xdr:col>12</xdr:col>
      <xdr:colOff>381000</xdr:colOff>
      <xdr:row>37</xdr:row>
      <xdr:rowOff>57150</xdr:rowOff>
    </xdr:to>
    <xdr:sp macro="" textlink="">
      <xdr:nvSpPr>
        <xdr:cNvPr id="3" name="Rectángulo 2">
          <a:extLst>
            <a:ext uri="{FF2B5EF4-FFF2-40B4-BE49-F238E27FC236}">
              <a16:creationId xmlns:a16="http://schemas.microsoft.com/office/drawing/2014/main" id="{B04D3BBB-2980-98FD-47F5-2CBF46B4F4FD}"/>
            </a:ext>
          </a:extLst>
        </xdr:cNvPr>
        <xdr:cNvSpPr/>
      </xdr:nvSpPr>
      <xdr:spPr>
        <a:xfrm>
          <a:off x="8496300" y="6915150"/>
          <a:ext cx="3124200" cy="45720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editAs="oneCell">
    <xdr:from>
      <xdr:col>7</xdr:col>
      <xdr:colOff>238125</xdr:colOff>
      <xdr:row>55</xdr:row>
      <xdr:rowOff>133350</xdr:rowOff>
    </xdr:from>
    <xdr:to>
      <xdr:col>12</xdr:col>
      <xdr:colOff>304800</xdr:colOff>
      <xdr:row>66</xdr:row>
      <xdr:rowOff>266700</xdr:rowOff>
    </xdr:to>
    <xdr:pic>
      <xdr:nvPicPr>
        <xdr:cNvPr id="4" name="Imagen 3">
          <a:extLst>
            <a:ext uri="{FF2B5EF4-FFF2-40B4-BE49-F238E27FC236}">
              <a16:creationId xmlns:a16="http://schemas.microsoft.com/office/drawing/2014/main" id="{11A56A85-4D01-4546-AF67-2D4E3A7D71F4}"/>
            </a:ext>
          </a:extLst>
        </xdr:cNvPr>
        <xdr:cNvPicPr>
          <a:picLocks noChangeAspect="1"/>
        </xdr:cNvPicPr>
      </xdr:nvPicPr>
      <xdr:blipFill>
        <a:blip xmlns:r="http://schemas.openxmlformats.org/officeDocument/2006/relationships" r:embed="rId1"/>
        <a:stretch>
          <a:fillRect/>
        </a:stretch>
      </xdr:blipFill>
      <xdr:spPr>
        <a:xfrm>
          <a:off x="8324850" y="10963275"/>
          <a:ext cx="3752850" cy="2276475"/>
        </a:xfrm>
        <a:prstGeom prst="rect">
          <a:avLst/>
        </a:prstGeom>
        <a:ln w="28575">
          <a:solidFill>
            <a:srgbClr val="FF0000"/>
          </a:solidFill>
        </a:ln>
      </xdr:spPr>
    </xdr:pic>
    <xdr:clientData/>
  </xdr:twoCellAnchor>
  <xdr:twoCellAnchor>
    <xdr:from>
      <xdr:col>7</xdr:col>
      <xdr:colOff>304800</xdr:colOff>
      <xdr:row>60</xdr:row>
      <xdr:rowOff>0</xdr:rowOff>
    </xdr:from>
    <xdr:to>
      <xdr:col>12</xdr:col>
      <xdr:colOff>276225</xdr:colOff>
      <xdr:row>62</xdr:row>
      <xdr:rowOff>66675</xdr:rowOff>
    </xdr:to>
    <xdr:sp macro="" textlink="">
      <xdr:nvSpPr>
        <xdr:cNvPr id="5" name="Rectángulo 4">
          <a:extLst>
            <a:ext uri="{FF2B5EF4-FFF2-40B4-BE49-F238E27FC236}">
              <a16:creationId xmlns:a16="http://schemas.microsoft.com/office/drawing/2014/main" id="{F9A211C3-F658-48B4-B14B-B31450EEBD4F}"/>
            </a:ext>
          </a:extLst>
        </xdr:cNvPr>
        <xdr:cNvSpPr/>
      </xdr:nvSpPr>
      <xdr:spPr>
        <a:xfrm>
          <a:off x="8391525" y="11801475"/>
          <a:ext cx="3124200" cy="45720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49A73-AF73-41D2-BF60-FCA5A41DEEC5}">
  <dimension ref="B3:D10"/>
  <sheetViews>
    <sheetView zoomScale="160" zoomScaleNormal="160" workbookViewId="0">
      <selection activeCell="D4" sqref="D4:D6"/>
    </sheetView>
  </sheetViews>
  <sheetFormatPr baseColWidth="10" defaultRowHeight="15" x14ac:dyDescent="0.4"/>
  <cols>
    <col min="1" max="3" width="10.6640625" style="1"/>
    <col min="4" max="4" width="12.53125" style="1" customWidth="1"/>
    <col min="5" max="16384" width="10.6640625" style="1"/>
  </cols>
  <sheetData>
    <row r="3" spans="2:4" x14ac:dyDescent="0.4">
      <c r="B3" s="28" t="s">
        <v>113</v>
      </c>
      <c r="D3" s="28" t="s">
        <v>122</v>
      </c>
    </row>
    <row r="4" spans="2:4" x14ac:dyDescent="0.4">
      <c r="D4" s="1" t="s">
        <v>116</v>
      </c>
    </row>
    <row r="5" spans="2:4" x14ac:dyDescent="0.4">
      <c r="B5" s="1" t="s">
        <v>114</v>
      </c>
      <c r="D5" s="1" t="s">
        <v>117</v>
      </c>
    </row>
    <row r="6" spans="2:4" x14ac:dyDescent="0.4">
      <c r="B6" s="1" t="s">
        <v>115</v>
      </c>
      <c r="D6" s="1" t="s">
        <v>118</v>
      </c>
    </row>
    <row r="9" spans="2:4" x14ac:dyDescent="0.4">
      <c r="B9" s="1" t="s">
        <v>119</v>
      </c>
      <c r="D9" s="28" t="s">
        <v>120</v>
      </c>
    </row>
    <row r="10" spans="2:4" x14ac:dyDescent="0.4">
      <c r="D10" s="28" t="s">
        <v>121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4E050-62A9-4616-88CC-273947822CC9}">
  <dimension ref="B1:K41"/>
  <sheetViews>
    <sheetView showGridLines="0" tabSelected="1" zoomScale="130" zoomScaleNormal="130" workbookViewId="0">
      <selection activeCell="C13" sqref="C13"/>
    </sheetView>
  </sheetViews>
  <sheetFormatPr baseColWidth="10" defaultColWidth="11.53125" defaultRowHeight="13.5" x14ac:dyDescent="0.35"/>
  <cols>
    <col min="1" max="1" width="3.19921875" style="92" customWidth="1"/>
    <col min="2" max="2" width="11.53125" style="169"/>
    <col min="3" max="16384" width="11.53125" style="92"/>
  </cols>
  <sheetData>
    <row r="1" spans="2:11" ht="13.9" thickBot="1" x14ac:dyDescent="0.4"/>
    <row r="2" spans="2:11" x14ac:dyDescent="0.35">
      <c r="B2" s="106" t="s">
        <v>126</v>
      </c>
      <c r="C2" s="107"/>
      <c r="D2" s="107"/>
      <c r="E2" s="107"/>
      <c r="F2" s="107"/>
      <c r="G2" s="107"/>
      <c r="H2" s="107"/>
      <c r="I2" s="107"/>
      <c r="J2" s="107"/>
      <c r="K2" s="108"/>
    </row>
    <row r="3" spans="2:11" x14ac:dyDescent="0.35">
      <c r="B3" s="109"/>
      <c r="C3" s="110"/>
      <c r="D3" s="110"/>
      <c r="E3" s="110"/>
      <c r="F3" s="110"/>
      <c r="G3" s="110"/>
      <c r="H3" s="110"/>
      <c r="I3" s="110"/>
      <c r="J3" s="110"/>
      <c r="K3" s="111"/>
    </row>
    <row r="4" spans="2:11" ht="15.6" customHeight="1" thickBot="1" x14ac:dyDescent="0.4">
      <c r="B4" s="112"/>
      <c r="C4" s="113"/>
      <c r="D4" s="113"/>
      <c r="E4" s="113"/>
      <c r="F4" s="113"/>
      <c r="G4" s="113"/>
      <c r="H4" s="113"/>
      <c r="I4" s="113"/>
      <c r="J4" s="113"/>
      <c r="K4" s="114"/>
    </row>
    <row r="5" spans="2:11" ht="13.9" thickBot="1" x14ac:dyDescent="0.4">
      <c r="B5" s="170"/>
    </row>
    <row r="6" spans="2:11" ht="13.9" thickBot="1" x14ac:dyDescent="0.4">
      <c r="B6" s="171" t="s">
        <v>125</v>
      </c>
      <c r="C6" s="94"/>
      <c r="D6" s="94"/>
      <c r="E6" s="94"/>
      <c r="F6" s="94"/>
      <c r="G6" s="94"/>
      <c r="H6" s="94"/>
      <c r="I6" s="94"/>
      <c r="J6" s="94"/>
      <c r="K6" s="95"/>
    </row>
    <row r="7" spans="2:11" x14ac:dyDescent="0.35">
      <c r="B7" s="177" t="s">
        <v>123</v>
      </c>
      <c r="K7" s="96"/>
    </row>
    <row r="8" spans="2:11" x14ac:dyDescent="0.35">
      <c r="B8" s="172" t="s">
        <v>92</v>
      </c>
      <c r="K8" s="96"/>
    </row>
    <row r="9" spans="2:11" x14ac:dyDescent="0.35">
      <c r="B9" s="177" t="s">
        <v>124</v>
      </c>
      <c r="K9" s="96"/>
    </row>
    <row r="10" spans="2:11" x14ac:dyDescent="0.35">
      <c r="B10" s="172" t="s">
        <v>93</v>
      </c>
      <c r="K10" s="96"/>
    </row>
    <row r="11" spans="2:11" x14ac:dyDescent="0.35">
      <c r="B11" s="172" t="s">
        <v>94</v>
      </c>
      <c r="K11" s="96"/>
    </row>
    <row r="12" spans="2:11" ht="13.9" thickBot="1" x14ac:dyDescent="0.4">
      <c r="B12" s="178" t="s">
        <v>95</v>
      </c>
      <c r="C12" s="179"/>
      <c r="D12" s="179"/>
      <c r="E12" s="179"/>
      <c r="F12" s="179"/>
      <c r="G12" s="179"/>
      <c r="H12" s="179"/>
      <c r="I12" s="179"/>
      <c r="J12" s="179"/>
      <c r="K12" s="180"/>
    </row>
    <row r="13" spans="2:11" ht="13.9" thickBot="1" x14ac:dyDescent="0.4">
      <c r="B13" s="173"/>
    </row>
    <row r="14" spans="2:11" ht="14.45" customHeight="1" x14ac:dyDescent="0.35">
      <c r="B14" s="115" t="s">
        <v>87</v>
      </c>
      <c r="C14" s="116"/>
      <c r="D14" s="116"/>
      <c r="E14" s="116"/>
      <c r="F14" s="116"/>
      <c r="G14" s="116"/>
      <c r="H14" s="116"/>
      <c r="I14" s="116"/>
      <c r="J14" s="116"/>
      <c r="K14" s="117"/>
    </row>
    <row r="15" spans="2:11" x14ac:dyDescent="0.35">
      <c r="B15" s="118"/>
      <c r="C15" s="119"/>
      <c r="D15" s="119"/>
      <c r="E15" s="119"/>
      <c r="F15" s="119"/>
      <c r="G15" s="119"/>
      <c r="H15" s="119"/>
      <c r="I15" s="119"/>
      <c r="J15" s="119"/>
      <c r="K15" s="120"/>
    </row>
    <row r="16" spans="2:11" ht="13.9" thickBot="1" x14ac:dyDescent="0.4">
      <c r="B16" s="121"/>
      <c r="C16" s="122"/>
      <c r="D16" s="122"/>
      <c r="E16" s="122"/>
      <c r="F16" s="122"/>
      <c r="G16" s="122"/>
      <c r="H16" s="122"/>
      <c r="I16" s="122"/>
      <c r="J16" s="122"/>
      <c r="K16" s="123"/>
    </row>
    <row r="17" spans="2:11" x14ac:dyDescent="0.35">
      <c r="B17" s="174" t="s">
        <v>96</v>
      </c>
      <c r="K17" s="96"/>
    </row>
    <row r="18" spans="2:11" x14ac:dyDescent="0.35">
      <c r="B18" s="174" t="s">
        <v>97</v>
      </c>
      <c r="K18" s="96"/>
    </row>
    <row r="19" spans="2:11" x14ac:dyDescent="0.35">
      <c r="B19" s="174" t="s">
        <v>98</v>
      </c>
      <c r="K19" s="96"/>
    </row>
    <row r="20" spans="2:11" x14ac:dyDescent="0.35">
      <c r="B20" s="181" t="s">
        <v>99</v>
      </c>
      <c r="C20" s="182"/>
      <c r="D20" s="182"/>
      <c r="E20" s="182"/>
      <c r="F20" s="182"/>
      <c r="G20" s="182"/>
      <c r="H20" s="182"/>
      <c r="I20" s="182"/>
      <c r="J20" s="182"/>
      <c r="K20" s="183"/>
    </row>
    <row r="21" spans="2:11" ht="13.9" thickBot="1" x14ac:dyDescent="0.4">
      <c r="B21" s="175" t="s">
        <v>100</v>
      </c>
      <c r="C21" s="97"/>
      <c r="D21" s="97"/>
      <c r="E21" s="97"/>
      <c r="F21" s="97"/>
      <c r="G21" s="97"/>
      <c r="H21" s="97"/>
      <c r="I21" s="97"/>
      <c r="J21" s="97"/>
      <c r="K21" s="98"/>
    </row>
    <row r="22" spans="2:11" ht="13.9" thickBot="1" x14ac:dyDescent="0.4">
      <c r="B22" s="173"/>
    </row>
    <row r="23" spans="2:11" x14ac:dyDescent="0.35">
      <c r="B23" s="115" t="s">
        <v>88</v>
      </c>
      <c r="C23" s="116"/>
      <c r="D23" s="116"/>
      <c r="E23" s="116"/>
      <c r="F23" s="116"/>
      <c r="G23" s="116"/>
      <c r="H23" s="116"/>
      <c r="I23" s="116"/>
      <c r="J23" s="116"/>
      <c r="K23" s="117"/>
    </row>
    <row r="24" spans="2:11" x14ac:dyDescent="0.35">
      <c r="B24" s="118"/>
      <c r="C24" s="119"/>
      <c r="D24" s="119"/>
      <c r="E24" s="119"/>
      <c r="F24" s="119"/>
      <c r="G24" s="119"/>
      <c r="H24" s="119"/>
      <c r="I24" s="119"/>
      <c r="J24" s="119"/>
      <c r="K24" s="120"/>
    </row>
    <row r="25" spans="2:11" x14ac:dyDescent="0.35">
      <c r="B25" s="118"/>
      <c r="C25" s="119"/>
      <c r="D25" s="119"/>
      <c r="E25" s="119"/>
      <c r="F25" s="119"/>
      <c r="G25" s="119"/>
      <c r="H25" s="119"/>
      <c r="I25" s="119"/>
      <c r="J25" s="119"/>
      <c r="K25" s="120"/>
    </row>
    <row r="26" spans="2:11" x14ac:dyDescent="0.35">
      <c r="B26" s="118"/>
      <c r="C26" s="119"/>
      <c r="D26" s="119"/>
      <c r="E26" s="119"/>
      <c r="F26" s="119"/>
      <c r="G26" s="119"/>
      <c r="H26" s="119"/>
      <c r="I26" s="119"/>
      <c r="J26" s="119"/>
      <c r="K26" s="120"/>
    </row>
    <row r="27" spans="2:11" ht="13.9" thickBot="1" x14ac:dyDescent="0.4">
      <c r="B27" s="121"/>
      <c r="C27" s="122"/>
      <c r="D27" s="122"/>
      <c r="E27" s="122"/>
      <c r="F27" s="122"/>
      <c r="G27" s="122"/>
      <c r="H27" s="122"/>
      <c r="I27" s="122"/>
      <c r="J27" s="122"/>
      <c r="K27" s="123"/>
    </row>
    <row r="28" spans="2:11" x14ac:dyDescent="0.35">
      <c r="B28" s="184" t="s">
        <v>101</v>
      </c>
      <c r="C28" s="185"/>
      <c r="D28" s="185"/>
      <c r="E28" s="185"/>
      <c r="F28" s="185"/>
      <c r="G28" s="185"/>
      <c r="H28" s="185"/>
      <c r="I28" s="185"/>
      <c r="J28" s="185"/>
      <c r="K28" s="186"/>
    </row>
    <row r="29" spans="2:11" x14ac:dyDescent="0.35">
      <c r="B29" s="174" t="s">
        <v>102</v>
      </c>
      <c r="K29" s="96"/>
    </row>
    <row r="30" spans="2:11" x14ac:dyDescent="0.35">
      <c r="B30" s="174" t="s">
        <v>103</v>
      </c>
      <c r="K30" s="96"/>
    </row>
    <row r="31" spans="2:11" x14ac:dyDescent="0.35">
      <c r="B31" s="174" t="s">
        <v>104</v>
      </c>
      <c r="K31" s="96"/>
    </row>
    <row r="32" spans="2:11" ht="13.9" thickBot="1" x14ac:dyDescent="0.4">
      <c r="B32" s="175" t="s">
        <v>105</v>
      </c>
      <c r="C32" s="97"/>
      <c r="D32" s="97"/>
      <c r="E32" s="97"/>
      <c r="F32" s="97"/>
      <c r="G32" s="97"/>
      <c r="H32" s="97"/>
      <c r="I32" s="97"/>
      <c r="J32" s="97"/>
      <c r="K32" s="98"/>
    </row>
    <row r="33" spans="2:11" ht="13.9" thickBot="1" x14ac:dyDescent="0.4">
      <c r="B33" s="173"/>
    </row>
    <row r="34" spans="2:11" ht="13.9" thickBot="1" x14ac:dyDescent="0.4">
      <c r="B34" s="171" t="s">
        <v>106</v>
      </c>
      <c r="C34" s="94"/>
      <c r="D34" s="94"/>
      <c r="E34" s="94"/>
      <c r="F34" s="94"/>
      <c r="G34" s="94"/>
      <c r="H34" s="94"/>
      <c r="I34" s="94"/>
      <c r="J34" s="94"/>
      <c r="K34" s="95"/>
    </row>
    <row r="35" spans="2:11" x14ac:dyDescent="0.35">
      <c r="B35" s="176" t="s">
        <v>107</v>
      </c>
      <c r="C35" s="99"/>
      <c r="D35" s="99"/>
      <c r="E35" s="99"/>
      <c r="F35" s="99"/>
      <c r="G35" s="99"/>
      <c r="H35" s="99"/>
      <c r="I35" s="99"/>
      <c r="J35" s="99"/>
      <c r="K35" s="100"/>
    </row>
    <row r="36" spans="2:11" x14ac:dyDescent="0.35">
      <c r="B36" s="174" t="s">
        <v>108</v>
      </c>
      <c r="K36" s="96"/>
    </row>
    <row r="37" spans="2:11" x14ac:dyDescent="0.35">
      <c r="B37" s="174" t="s">
        <v>109</v>
      </c>
      <c r="K37" s="96"/>
    </row>
    <row r="38" spans="2:11" x14ac:dyDescent="0.35">
      <c r="B38" s="174" t="s">
        <v>110</v>
      </c>
      <c r="K38" s="96"/>
    </row>
    <row r="39" spans="2:11" x14ac:dyDescent="0.35">
      <c r="B39" s="181" t="s">
        <v>111</v>
      </c>
      <c r="C39" s="182"/>
      <c r="D39" s="182"/>
      <c r="E39" s="182"/>
      <c r="F39" s="182"/>
      <c r="G39" s="182"/>
      <c r="H39" s="182"/>
      <c r="I39" s="182"/>
      <c r="J39" s="182"/>
      <c r="K39" s="183"/>
    </row>
    <row r="40" spans="2:11" ht="13.9" thickBot="1" x14ac:dyDescent="0.4">
      <c r="B40" s="175" t="s">
        <v>112</v>
      </c>
      <c r="C40" s="97"/>
      <c r="D40" s="97"/>
      <c r="E40" s="97"/>
      <c r="F40" s="97"/>
      <c r="G40" s="97"/>
      <c r="H40" s="97"/>
      <c r="I40" s="97"/>
      <c r="J40" s="97"/>
      <c r="K40" s="98"/>
    </row>
    <row r="41" spans="2:11" x14ac:dyDescent="0.35">
      <c r="B41" s="173"/>
    </row>
  </sheetData>
  <mergeCells count="3">
    <mergeCell ref="B2:K4"/>
    <mergeCell ref="B14:K16"/>
    <mergeCell ref="B23:K2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C548F-19D8-4B3E-B100-844957686658}">
  <dimension ref="A2:B20"/>
  <sheetViews>
    <sheetView topLeftCell="A17" workbookViewId="0">
      <selection activeCell="D24" sqref="D24"/>
    </sheetView>
  </sheetViews>
  <sheetFormatPr baseColWidth="10" defaultRowHeight="13.5" x14ac:dyDescent="0.35"/>
  <cols>
    <col min="1" max="1" width="66.86328125" style="101" customWidth="1"/>
    <col min="2" max="2" width="4.19921875" style="101" customWidth="1"/>
    <col min="3" max="16384" width="10.6640625" style="92"/>
  </cols>
  <sheetData>
    <row r="2" spans="1:1" x14ac:dyDescent="0.35">
      <c r="A2" s="102" t="s">
        <v>89</v>
      </c>
    </row>
    <row r="3" spans="1:1" x14ac:dyDescent="0.35">
      <c r="A3" s="103"/>
    </row>
    <row r="4" spans="1:1" x14ac:dyDescent="0.35">
      <c r="A4" s="104" t="s">
        <v>90</v>
      </c>
    </row>
    <row r="6" spans="1:1" x14ac:dyDescent="0.35">
      <c r="A6" s="103"/>
    </row>
    <row r="7" spans="1:1" x14ac:dyDescent="0.35">
      <c r="A7" s="103"/>
    </row>
    <row r="8" spans="1:1" x14ac:dyDescent="0.35">
      <c r="A8" s="104"/>
    </row>
    <row r="9" spans="1:1" x14ac:dyDescent="0.35">
      <c r="A9" s="103"/>
    </row>
    <row r="10" spans="1:1" ht="14.25" x14ac:dyDescent="0.45">
      <c r="A10" s="105"/>
    </row>
    <row r="11" spans="1:1" ht="14.25" x14ac:dyDescent="0.45">
      <c r="A11" s="105"/>
    </row>
    <row r="12" spans="1:1" ht="14.25" x14ac:dyDescent="0.45">
      <c r="A12" s="105"/>
    </row>
    <row r="13" spans="1:1" ht="14.25" x14ac:dyDescent="0.45">
      <c r="A13" s="105"/>
    </row>
    <row r="14" spans="1:1" ht="14.25" x14ac:dyDescent="0.45">
      <c r="A14" s="105"/>
    </row>
    <row r="15" spans="1:1" ht="14.25" x14ac:dyDescent="0.45">
      <c r="A15" s="105"/>
    </row>
    <row r="16" spans="1:1" x14ac:dyDescent="0.35">
      <c r="A16" s="103"/>
    </row>
    <row r="18" spans="1:1" x14ac:dyDescent="0.35">
      <c r="A18" s="103"/>
    </row>
    <row r="19" spans="1:1" x14ac:dyDescent="0.35">
      <c r="A19" s="93" t="s">
        <v>91</v>
      </c>
    </row>
    <row r="20" spans="1:1" x14ac:dyDescent="0.35">
      <c r="A20" s="93"/>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F18D4-EEA0-4237-A79F-B3057E926CAB}">
  <dimension ref="B1:Q163"/>
  <sheetViews>
    <sheetView topLeftCell="A146" workbookViewId="0">
      <selection activeCell="F157" sqref="F157"/>
    </sheetView>
  </sheetViews>
  <sheetFormatPr baseColWidth="10" defaultColWidth="11.53125" defaultRowHeight="15" x14ac:dyDescent="0.4"/>
  <cols>
    <col min="1" max="1" width="1.86328125" style="1" customWidth="1"/>
    <col min="2" max="2" width="12.33203125" style="1" customWidth="1"/>
    <col min="3" max="3" width="19.265625" style="1" customWidth="1"/>
    <col min="4" max="4" width="21.33203125" style="1" customWidth="1"/>
    <col min="5" max="5" width="17.33203125" style="1" customWidth="1"/>
    <col min="6" max="6" width="25.1328125" style="1" customWidth="1"/>
    <col min="7" max="7" width="20" style="1" customWidth="1"/>
    <col min="8" max="8" width="13.73046875" style="1" bestFit="1" customWidth="1"/>
    <col min="9" max="9" width="14.19921875" style="61" bestFit="1" customWidth="1"/>
    <col min="10" max="10" width="6.33203125" style="1" bestFit="1" customWidth="1"/>
    <col min="11" max="11" width="2.33203125" style="1" customWidth="1"/>
    <col min="12" max="12" width="14.73046875" style="61" bestFit="1" customWidth="1"/>
    <col min="13" max="16" width="11.53125" style="1"/>
    <col min="17" max="17" width="14.73046875" style="1" bestFit="1" customWidth="1"/>
    <col min="18" max="16384" width="11.53125" style="1"/>
  </cols>
  <sheetData>
    <row r="1" spans="3:12" x14ac:dyDescent="0.4">
      <c r="C1" s="2" t="s">
        <v>53</v>
      </c>
    </row>
    <row r="2" spans="3:12" x14ac:dyDescent="0.4">
      <c r="C2" s="3"/>
    </row>
    <row r="3" spans="3:12" x14ac:dyDescent="0.4">
      <c r="C3" s="3" t="s">
        <v>37</v>
      </c>
    </row>
    <row r="4" spans="3:12" ht="15.4" thickBot="1" x14ac:dyDescent="0.45">
      <c r="C4" s="3"/>
    </row>
    <row r="5" spans="3:12" ht="15.4" thickBot="1" x14ac:dyDescent="0.45">
      <c r="C5" s="151" t="s">
        <v>38</v>
      </c>
      <c r="D5" s="152"/>
      <c r="E5" s="152"/>
      <c r="F5" s="153"/>
    </row>
    <row r="6" spans="3:12" ht="15.4" thickBot="1" x14ac:dyDescent="0.45"/>
    <row r="7" spans="3:12" ht="15.4" thickBot="1" x14ac:dyDescent="0.45">
      <c r="C7" s="40"/>
      <c r="D7" s="124" t="s">
        <v>1</v>
      </c>
      <c r="E7" s="125"/>
      <c r="F7" s="126"/>
      <c r="G7" s="40"/>
      <c r="H7" s="40"/>
      <c r="I7" s="62"/>
      <c r="J7" s="40"/>
      <c r="K7" s="40"/>
      <c r="L7" s="62"/>
    </row>
    <row r="8" spans="3:12" ht="15.4" thickBot="1" x14ac:dyDescent="0.45">
      <c r="C8" s="41" t="s">
        <v>2</v>
      </c>
      <c r="D8" s="42" t="s">
        <v>3</v>
      </c>
      <c r="E8" s="43" t="s">
        <v>4</v>
      </c>
      <c r="F8" s="44" t="s">
        <v>5</v>
      </c>
      <c r="G8" s="45" t="s">
        <v>6</v>
      </c>
      <c r="H8" s="45" t="s">
        <v>7</v>
      </c>
      <c r="I8" s="70" t="s">
        <v>8</v>
      </c>
      <c r="J8" s="45" t="s">
        <v>9</v>
      </c>
      <c r="K8" s="40"/>
      <c r="L8" s="63" t="s">
        <v>0</v>
      </c>
    </row>
    <row r="9" spans="3:12" ht="15.4" thickBot="1" x14ac:dyDescent="0.45">
      <c r="C9" s="46" t="s">
        <v>10</v>
      </c>
      <c r="D9" s="47"/>
      <c r="E9" s="48"/>
      <c r="F9" s="49"/>
      <c r="G9" s="49"/>
      <c r="H9" s="49"/>
      <c r="I9" s="71"/>
      <c r="J9" s="49"/>
      <c r="K9" s="47"/>
      <c r="L9" s="64"/>
    </row>
    <row r="10" spans="3:12" ht="15.75" thickTop="1" thickBot="1" x14ac:dyDescent="0.45">
      <c r="C10" s="187" t="s">
        <v>54</v>
      </c>
      <c r="D10" s="188">
        <v>3800000</v>
      </c>
      <c r="E10" s="189">
        <v>3800000</v>
      </c>
      <c r="F10" s="190">
        <v>3800000</v>
      </c>
      <c r="G10" s="51"/>
      <c r="H10" s="51"/>
      <c r="I10" s="72"/>
      <c r="J10" s="51"/>
      <c r="K10" s="52"/>
      <c r="L10" s="65"/>
    </row>
    <row r="11" spans="3:12" ht="15.4" thickBot="1" x14ac:dyDescent="0.45">
      <c r="C11" s="187" t="s">
        <v>59</v>
      </c>
      <c r="D11" s="188">
        <v>400000</v>
      </c>
      <c r="E11" s="189">
        <v>250000</v>
      </c>
      <c r="F11" s="190">
        <v>100000</v>
      </c>
      <c r="G11" s="59">
        <f>ROUND((+D10+E10+F10+D11+E11+F11)/3,0)</f>
        <v>4050000</v>
      </c>
      <c r="H11" s="59">
        <f>ROUND(+G11/30,0)</f>
        <v>135000</v>
      </c>
      <c r="I11" s="72">
        <v>18</v>
      </c>
      <c r="J11" s="192">
        <f>+I11*1.75</f>
        <v>31.5</v>
      </c>
      <c r="K11" s="52"/>
      <c r="L11" s="65">
        <f>ROUND(+H11*J11,0)</f>
        <v>4252500</v>
      </c>
    </row>
    <row r="12" spans="3:12" ht="15.4" thickBot="1" x14ac:dyDescent="0.45">
      <c r="C12" s="53" t="s">
        <v>56</v>
      </c>
      <c r="D12" s="54">
        <v>197918</v>
      </c>
      <c r="E12" s="55">
        <v>197918</v>
      </c>
      <c r="F12" s="56">
        <v>197918</v>
      </c>
      <c r="G12" s="60"/>
      <c r="H12" s="60"/>
      <c r="I12" s="73"/>
      <c r="J12" s="193"/>
      <c r="K12" s="47"/>
      <c r="L12" s="66"/>
    </row>
    <row r="13" spans="3:12" ht="15.75" thickTop="1" thickBot="1" x14ac:dyDescent="0.45">
      <c r="C13" s="50" t="s">
        <v>57</v>
      </c>
      <c r="D13" s="57"/>
      <c r="E13" s="58"/>
      <c r="F13" s="51"/>
      <c r="G13" s="59"/>
      <c r="H13" s="59"/>
      <c r="I13" s="74"/>
      <c r="J13" s="192"/>
      <c r="K13" s="52"/>
      <c r="L13" s="65"/>
    </row>
    <row r="14" spans="3:12" ht="15.4" thickBot="1" x14ac:dyDescent="0.45">
      <c r="C14" s="187" t="s">
        <v>54</v>
      </c>
      <c r="D14" s="188">
        <v>2800000</v>
      </c>
      <c r="E14" s="189">
        <v>2800000</v>
      </c>
      <c r="F14" s="190">
        <v>2800000</v>
      </c>
      <c r="G14" s="59"/>
      <c r="H14" s="59"/>
      <c r="I14" s="72"/>
      <c r="J14" s="192"/>
      <c r="K14" s="52"/>
      <c r="L14" s="65"/>
    </row>
    <row r="15" spans="3:12" ht="15.4" thickBot="1" x14ac:dyDescent="0.45">
      <c r="C15" s="187" t="s">
        <v>59</v>
      </c>
      <c r="D15" s="188">
        <v>200000</v>
      </c>
      <c r="E15" s="189">
        <v>200000</v>
      </c>
      <c r="F15" s="190">
        <v>200000</v>
      </c>
      <c r="G15" s="59">
        <f>ROUND((+D14+E14+F14+F15+E15+D15+D16+E16+F16)/3,0)</f>
        <v>3213333</v>
      </c>
      <c r="H15" s="59">
        <f>ROUND(+G15/30,0)</f>
        <v>107111</v>
      </c>
      <c r="I15" s="72">
        <v>24</v>
      </c>
      <c r="J15" s="192">
        <f>+I15*1.75</f>
        <v>42</v>
      </c>
      <c r="K15" s="52"/>
      <c r="L15" s="65">
        <f>ROUND(+H15*J15,0)</f>
        <v>4498662</v>
      </c>
    </row>
    <row r="16" spans="3:12" ht="15.4" thickBot="1" x14ac:dyDescent="0.45">
      <c r="C16" s="187" t="s">
        <v>55</v>
      </c>
      <c r="D16" s="188">
        <v>320000</v>
      </c>
      <c r="E16" s="191">
        <v>0</v>
      </c>
      <c r="F16" s="190">
        <v>320000</v>
      </c>
      <c r="G16" s="59"/>
      <c r="H16" s="59"/>
      <c r="I16" s="72"/>
      <c r="J16" s="192"/>
      <c r="K16" s="52"/>
      <c r="L16" s="65"/>
    </row>
    <row r="17" spans="2:12" ht="15.4" thickBot="1" x14ac:dyDescent="0.45">
      <c r="C17" s="53" t="s">
        <v>56</v>
      </c>
      <c r="D17" s="54">
        <v>197918</v>
      </c>
      <c r="E17" s="55">
        <v>197918</v>
      </c>
      <c r="F17" s="56">
        <v>197918</v>
      </c>
      <c r="G17" s="60"/>
      <c r="H17" s="60"/>
      <c r="I17" s="73"/>
      <c r="J17" s="193"/>
      <c r="K17" s="47"/>
      <c r="L17" s="66"/>
    </row>
    <row r="18" spans="2:12" ht="15.75" thickTop="1" thickBot="1" x14ac:dyDescent="0.45">
      <c r="C18" s="50" t="s">
        <v>58</v>
      </c>
      <c r="D18" s="57"/>
      <c r="E18" s="58"/>
      <c r="F18" s="51"/>
      <c r="G18" s="59"/>
      <c r="H18" s="59"/>
      <c r="I18" s="74"/>
      <c r="J18" s="192"/>
      <c r="K18" s="52"/>
      <c r="L18" s="65"/>
    </row>
    <row r="19" spans="2:12" ht="15.4" thickBot="1" x14ac:dyDescent="0.45">
      <c r="C19" s="187" t="s">
        <v>54</v>
      </c>
      <c r="D19" s="188">
        <v>2500000</v>
      </c>
      <c r="E19" s="189">
        <v>2500000</v>
      </c>
      <c r="F19" s="190">
        <v>2500000</v>
      </c>
      <c r="G19" s="59"/>
      <c r="H19" s="59"/>
      <c r="I19" s="72"/>
      <c r="J19" s="192"/>
      <c r="K19" s="52"/>
      <c r="L19" s="65"/>
    </row>
    <row r="20" spans="2:12" ht="15.4" thickBot="1" x14ac:dyDescent="0.45">
      <c r="C20" s="187" t="s">
        <v>55</v>
      </c>
      <c r="D20" s="188">
        <v>250000</v>
      </c>
      <c r="E20" s="189">
        <v>250000</v>
      </c>
      <c r="F20" s="190">
        <v>250000</v>
      </c>
      <c r="G20" s="59">
        <f>ROUND((+D19+E19+F19+D20+E20+F20)/3,0)</f>
        <v>2750000</v>
      </c>
      <c r="H20" s="59">
        <f>ROUND(+G20/30,0)</f>
        <v>91667</v>
      </c>
      <c r="I20" s="72">
        <v>15</v>
      </c>
      <c r="J20" s="192">
        <f>+I20*1.75</f>
        <v>26.25</v>
      </c>
      <c r="K20" s="52"/>
      <c r="L20" s="65">
        <f>ROUND(+H20*J20,0)</f>
        <v>2406259</v>
      </c>
    </row>
    <row r="21" spans="2:12" ht="15.4" thickBot="1" x14ac:dyDescent="0.45">
      <c r="C21" s="53" t="s">
        <v>56</v>
      </c>
      <c r="D21" s="54">
        <v>197918</v>
      </c>
      <c r="E21" s="55">
        <v>197918</v>
      </c>
      <c r="F21" s="56">
        <v>197918</v>
      </c>
      <c r="G21" s="60"/>
      <c r="H21" s="60"/>
      <c r="I21" s="73"/>
      <c r="J21" s="49"/>
      <c r="K21" s="47"/>
      <c r="L21" s="67"/>
    </row>
    <row r="22" spans="2:12" ht="15.75" thickTop="1" thickBot="1" x14ac:dyDescent="0.45">
      <c r="L22" s="68">
        <f>SUM(L11:L21)</f>
        <v>11157421</v>
      </c>
    </row>
    <row r="23" spans="2:12" ht="15.4" thickBot="1" x14ac:dyDescent="0.45"/>
    <row r="24" spans="2:12" ht="15.4" thickBot="1" x14ac:dyDescent="0.45">
      <c r="B24" s="37" t="s">
        <v>39</v>
      </c>
      <c r="C24" s="136" t="s">
        <v>2</v>
      </c>
      <c r="D24" s="137"/>
      <c r="E24" s="160"/>
      <c r="F24" s="35" t="s">
        <v>11</v>
      </c>
      <c r="G24" s="35" t="s">
        <v>12</v>
      </c>
    </row>
    <row r="25" spans="2:12" x14ac:dyDescent="0.4">
      <c r="B25" s="38"/>
      <c r="C25" s="24" t="s">
        <v>40</v>
      </c>
      <c r="D25" s="25">
        <v>1</v>
      </c>
      <c r="E25" s="26" t="s">
        <v>40</v>
      </c>
      <c r="F25" s="33"/>
      <c r="G25" s="33"/>
    </row>
    <row r="26" spans="2:12" x14ac:dyDescent="0.4">
      <c r="B26" s="39" t="s">
        <v>41</v>
      </c>
      <c r="C26" s="27" t="s">
        <v>43</v>
      </c>
      <c r="D26" s="28"/>
      <c r="E26" s="29"/>
      <c r="F26" s="33">
        <f>+L22</f>
        <v>11157421</v>
      </c>
      <c r="G26" s="33"/>
    </row>
    <row r="27" spans="2:12" x14ac:dyDescent="0.4">
      <c r="B27" s="39" t="s">
        <v>42</v>
      </c>
      <c r="C27" s="27"/>
      <c r="D27" s="28" t="s">
        <v>127</v>
      </c>
      <c r="E27" s="29"/>
      <c r="F27" s="33"/>
      <c r="G27" s="33">
        <f>+F26</f>
        <v>11157421</v>
      </c>
    </row>
    <row r="28" spans="2:12" ht="15.4" thickBot="1" x14ac:dyDescent="0.45">
      <c r="B28" s="23"/>
      <c r="C28" s="30" t="s">
        <v>128</v>
      </c>
      <c r="D28" s="31"/>
      <c r="E28" s="32"/>
      <c r="F28" s="34"/>
      <c r="G28" s="34"/>
    </row>
    <row r="29" spans="2:12" ht="15.4" thickBot="1" x14ac:dyDescent="0.45"/>
    <row r="30" spans="2:12" x14ac:dyDescent="0.4">
      <c r="C30" s="127" t="s">
        <v>69</v>
      </c>
      <c r="D30" s="128"/>
      <c r="E30" s="128"/>
      <c r="F30" s="128"/>
      <c r="G30" s="129"/>
    </row>
    <row r="31" spans="2:12" x14ac:dyDescent="0.4">
      <c r="C31" s="130"/>
      <c r="D31" s="131"/>
      <c r="E31" s="131"/>
      <c r="F31" s="131"/>
      <c r="G31" s="132"/>
    </row>
    <row r="32" spans="2:12" ht="15.4" thickBot="1" x14ac:dyDescent="0.45">
      <c r="C32" s="133"/>
      <c r="D32" s="134"/>
      <c r="E32" s="134"/>
      <c r="F32" s="134"/>
      <c r="G32" s="135"/>
    </row>
    <row r="33" spans="2:7" ht="15.4" thickBot="1" x14ac:dyDescent="0.45"/>
    <row r="34" spans="2:7" ht="15.4" thickBot="1" x14ac:dyDescent="0.45">
      <c r="B34" s="37" t="s">
        <v>39</v>
      </c>
      <c r="C34" s="136" t="s">
        <v>2</v>
      </c>
      <c r="D34" s="137"/>
      <c r="E34" s="137"/>
      <c r="F34" s="35" t="s">
        <v>11</v>
      </c>
      <c r="G34" s="35" t="s">
        <v>12</v>
      </c>
    </row>
    <row r="35" spans="2:7" x14ac:dyDescent="0.4">
      <c r="B35" s="38"/>
      <c r="C35" s="24" t="s">
        <v>40</v>
      </c>
      <c r="D35" s="25">
        <v>2</v>
      </c>
      <c r="E35" s="26" t="s">
        <v>40</v>
      </c>
      <c r="F35" s="33"/>
      <c r="G35" s="33"/>
    </row>
    <row r="36" spans="2:7" ht="15.4" customHeight="1" x14ac:dyDescent="0.4">
      <c r="B36" s="39"/>
      <c r="C36" s="194" t="s">
        <v>129</v>
      </c>
      <c r="D36" s="195"/>
      <c r="E36" s="196"/>
      <c r="F36" s="33"/>
      <c r="G36" s="33"/>
    </row>
    <row r="37" spans="2:7" ht="15.4" customHeight="1" x14ac:dyDescent="0.4">
      <c r="B37" s="39"/>
      <c r="C37" s="194"/>
      <c r="D37" s="195"/>
      <c r="E37" s="196"/>
      <c r="F37" s="33"/>
      <c r="G37" s="33"/>
    </row>
    <row r="38" spans="2:7" ht="15.75" customHeight="1" thickBot="1" x14ac:dyDescent="0.45">
      <c r="B38" s="23"/>
      <c r="C38" s="197"/>
      <c r="D38" s="198"/>
      <c r="E38" s="199"/>
      <c r="F38" s="34"/>
      <c r="G38" s="34"/>
    </row>
    <row r="40" spans="2:7" ht="15.4" thickBot="1" x14ac:dyDescent="0.45"/>
    <row r="41" spans="2:7" x14ac:dyDescent="0.4">
      <c r="C41" s="142" t="s">
        <v>74</v>
      </c>
      <c r="D41" s="143"/>
      <c r="E41" s="143"/>
      <c r="F41" s="143"/>
      <c r="G41" s="144"/>
    </row>
    <row r="42" spans="2:7" x14ac:dyDescent="0.4">
      <c r="C42" s="145"/>
      <c r="D42" s="146"/>
      <c r="E42" s="146"/>
      <c r="F42" s="146"/>
      <c r="G42" s="147"/>
    </row>
    <row r="43" spans="2:7" ht="15.4" thickBot="1" x14ac:dyDescent="0.45">
      <c r="C43" s="86"/>
      <c r="D43" s="87"/>
      <c r="E43" s="87"/>
      <c r="F43" s="87"/>
      <c r="G43" s="88"/>
    </row>
    <row r="44" spans="2:7" x14ac:dyDescent="0.4">
      <c r="C44" s="142" t="s">
        <v>73</v>
      </c>
      <c r="D44" s="143"/>
      <c r="E44" s="143"/>
      <c r="F44" s="143"/>
      <c r="G44" s="144"/>
    </row>
    <row r="45" spans="2:7" x14ac:dyDescent="0.4">
      <c r="C45" s="145"/>
      <c r="D45" s="146"/>
      <c r="E45" s="146"/>
      <c r="F45" s="146"/>
      <c r="G45" s="147"/>
    </row>
    <row r="46" spans="2:7" ht="15.4" thickBot="1" x14ac:dyDescent="0.45">
      <c r="C46" s="148"/>
      <c r="D46" s="149"/>
      <c r="E46" s="149"/>
      <c r="F46" s="149"/>
      <c r="G46" s="150"/>
    </row>
    <row r="47" spans="2:7" ht="15.4" thickBot="1" x14ac:dyDescent="0.45"/>
    <row r="48" spans="2:7" ht="15.4" thickBot="1" x14ac:dyDescent="0.45">
      <c r="B48" s="37" t="s">
        <v>39</v>
      </c>
      <c r="C48" s="136" t="s">
        <v>2</v>
      </c>
      <c r="D48" s="137"/>
      <c r="E48" s="137"/>
      <c r="F48" s="35" t="s">
        <v>11</v>
      </c>
      <c r="G48" s="35" t="s">
        <v>12</v>
      </c>
    </row>
    <row r="49" spans="2:7" x14ac:dyDescent="0.4">
      <c r="B49" s="38"/>
      <c r="C49" s="24" t="s">
        <v>40</v>
      </c>
      <c r="D49" s="25">
        <v>3</v>
      </c>
      <c r="E49" s="26" t="s">
        <v>40</v>
      </c>
      <c r="F49" s="33"/>
      <c r="G49" s="33"/>
    </row>
    <row r="50" spans="2:7" x14ac:dyDescent="0.4">
      <c r="B50" s="39" t="s">
        <v>41</v>
      </c>
      <c r="C50" s="69" t="s">
        <v>70</v>
      </c>
      <c r="D50" s="28"/>
      <c r="E50" s="29"/>
      <c r="F50" s="33">
        <v>58000000</v>
      </c>
      <c r="G50" s="33"/>
    </row>
    <row r="51" spans="2:7" x14ac:dyDescent="0.4">
      <c r="B51" s="39" t="s">
        <v>42</v>
      </c>
      <c r="C51" s="27"/>
      <c r="D51" s="28" t="s">
        <v>71</v>
      </c>
      <c r="E51" s="29"/>
      <c r="F51" s="33"/>
      <c r="G51" s="33">
        <f>+F50</f>
        <v>58000000</v>
      </c>
    </row>
    <row r="52" spans="2:7" ht="15.4" thickBot="1" x14ac:dyDescent="0.45">
      <c r="B52" s="23"/>
      <c r="C52" s="30" t="s">
        <v>131</v>
      </c>
      <c r="D52" s="31"/>
      <c r="E52" s="32"/>
      <c r="F52" s="34"/>
      <c r="G52" s="34"/>
    </row>
    <row r="53" spans="2:7" ht="15.4" thickBot="1" x14ac:dyDescent="0.45"/>
    <row r="54" spans="2:7" ht="15.4" thickBot="1" x14ac:dyDescent="0.45">
      <c r="B54" s="37" t="s">
        <v>39</v>
      </c>
      <c r="C54" s="136" t="s">
        <v>2</v>
      </c>
      <c r="D54" s="137"/>
      <c r="E54" s="137"/>
      <c r="F54" s="35" t="s">
        <v>11</v>
      </c>
      <c r="G54" s="35" t="s">
        <v>12</v>
      </c>
    </row>
    <row r="55" spans="2:7" x14ac:dyDescent="0.4">
      <c r="B55" s="38"/>
      <c r="C55" s="24" t="s">
        <v>40</v>
      </c>
      <c r="D55" s="25">
        <v>4</v>
      </c>
      <c r="E55" s="26" t="s">
        <v>40</v>
      </c>
      <c r="F55" s="33"/>
      <c r="G55" s="33"/>
    </row>
    <row r="56" spans="2:7" x14ac:dyDescent="0.4">
      <c r="B56" s="39" t="s">
        <v>42</v>
      </c>
      <c r="C56" s="69" t="str">
        <f>+D51</f>
        <v>Provisión Reestructuración</v>
      </c>
      <c r="D56" s="28"/>
      <c r="E56" s="29"/>
      <c r="F56" s="33">
        <f>+G51</f>
        <v>58000000</v>
      </c>
      <c r="G56" s="33"/>
    </row>
    <row r="57" spans="2:7" x14ac:dyDescent="0.4">
      <c r="B57" s="39" t="s">
        <v>130</v>
      </c>
      <c r="C57" s="27"/>
      <c r="D57" s="28" t="s">
        <v>72</v>
      </c>
      <c r="E57" s="29"/>
      <c r="F57" s="33"/>
      <c r="G57" s="33">
        <f>+F56</f>
        <v>58000000</v>
      </c>
    </row>
    <row r="58" spans="2:7" ht="15.4" thickBot="1" x14ac:dyDescent="0.45">
      <c r="B58" s="23"/>
      <c r="C58" s="30" t="s">
        <v>132</v>
      </c>
      <c r="D58" s="31"/>
      <c r="E58" s="32"/>
      <c r="F58" s="34"/>
      <c r="G58" s="34"/>
    </row>
    <row r="59" spans="2:7" ht="15.4" thickBot="1" x14ac:dyDescent="0.45"/>
    <row r="60" spans="2:7" x14ac:dyDescent="0.4">
      <c r="C60" s="142" t="s">
        <v>133</v>
      </c>
      <c r="D60" s="143"/>
      <c r="E60" s="143"/>
      <c r="F60" s="143"/>
      <c r="G60" s="144"/>
    </row>
    <row r="61" spans="2:7" x14ac:dyDescent="0.4">
      <c r="C61" s="145"/>
      <c r="D61" s="146"/>
      <c r="E61" s="146"/>
      <c r="F61" s="146"/>
      <c r="G61" s="147"/>
    </row>
    <row r="62" spans="2:7" ht="15.4" thickBot="1" x14ac:dyDescent="0.45">
      <c r="C62" s="148"/>
      <c r="D62" s="149"/>
      <c r="E62" s="149"/>
      <c r="F62" s="149"/>
      <c r="G62" s="150"/>
    </row>
    <row r="63" spans="2:7" ht="15.4" thickBot="1" x14ac:dyDescent="0.45"/>
    <row r="64" spans="2:7" ht="15.4" thickBot="1" x14ac:dyDescent="0.45">
      <c r="B64" s="37" t="s">
        <v>39</v>
      </c>
      <c r="C64" s="136" t="s">
        <v>2</v>
      </c>
      <c r="D64" s="137"/>
      <c r="E64" s="137"/>
      <c r="F64" s="35" t="s">
        <v>11</v>
      </c>
      <c r="G64" s="35" t="s">
        <v>12</v>
      </c>
    </row>
    <row r="65" spans="2:17" x14ac:dyDescent="0.4">
      <c r="B65" s="38"/>
      <c r="C65" s="24" t="s">
        <v>40</v>
      </c>
      <c r="D65" s="25">
        <v>5</v>
      </c>
      <c r="E65" s="26" t="s">
        <v>40</v>
      </c>
      <c r="F65" s="33"/>
      <c r="G65" s="33"/>
    </row>
    <row r="66" spans="2:17" x14ac:dyDescent="0.4">
      <c r="B66" s="39"/>
      <c r="C66" s="163"/>
      <c r="D66" s="164"/>
      <c r="E66" s="165"/>
      <c r="F66" s="33"/>
      <c r="G66" s="33"/>
    </row>
    <row r="67" spans="2:17" ht="40.5" customHeight="1" x14ac:dyDescent="0.4">
      <c r="B67" s="39"/>
      <c r="C67" s="138" t="s">
        <v>134</v>
      </c>
      <c r="D67" s="200"/>
      <c r="E67" s="139"/>
      <c r="F67" s="33"/>
      <c r="G67" s="33"/>
    </row>
    <row r="68" spans="2:17" ht="15.4" thickBot="1" x14ac:dyDescent="0.45">
      <c r="B68" s="23"/>
      <c r="C68" s="166"/>
      <c r="D68" s="167"/>
      <c r="E68" s="168"/>
      <c r="F68" s="34"/>
      <c r="G68" s="34"/>
    </row>
    <row r="69" spans="2:17" ht="15.4" thickBot="1" x14ac:dyDescent="0.45"/>
    <row r="70" spans="2:17" x14ac:dyDescent="0.4">
      <c r="C70" s="127" t="s">
        <v>75</v>
      </c>
      <c r="D70" s="128"/>
      <c r="E70" s="128"/>
      <c r="F70" s="128"/>
      <c r="G70" s="129"/>
    </row>
    <row r="71" spans="2:17" x14ac:dyDescent="0.4">
      <c r="C71" s="130"/>
      <c r="D71" s="131"/>
      <c r="E71" s="131"/>
      <c r="F71" s="131"/>
      <c r="G71" s="132"/>
      <c r="I71" s="161"/>
    </row>
    <row r="72" spans="2:17" x14ac:dyDescent="0.4">
      <c r="C72" s="130"/>
      <c r="D72" s="131"/>
      <c r="E72" s="131"/>
      <c r="F72" s="131"/>
      <c r="G72" s="132"/>
      <c r="I72" s="161"/>
    </row>
    <row r="73" spans="2:17" ht="15.4" thickBot="1" x14ac:dyDescent="0.45">
      <c r="C73" s="130"/>
      <c r="D73" s="131"/>
      <c r="E73" s="131"/>
      <c r="F73" s="131"/>
      <c r="G73" s="132"/>
      <c r="I73" s="161"/>
    </row>
    <row r="74" spans="2:17" ht="15.4" thickBot="1" x14ac:dyDescent="0.45">
      <c r="C74" s="130"/>
      <c r="D74" s="131"/>
      <c r="E74" s="131"/>
      <c r="F74" s="131"/>
      <c r="G74" s="132"/>
      <c r="I74" s="162" t="s">
        <v>63</v>
      </c>
      <c r="L74" s="61">
        <v>80000000</v>
      </c>
      <c r="N74" s="162" t="s">
        <v>63</v>
      </c>
      <c r="Q74" s="61">
        <v>180000000</v>
      </c>
    </row>
    <row r="75" spans="2:17" ht="15.4" thickBot="1" x14ac:dyDescent="0.45">
      <c r="C75" s="133"/>
      <c r="D75" s="134"/>
      <c r="E75" s="134"/>
      <c r="F75" s="134"/>
      <c r="G75" s="135"/>
      <c r="I75" s="201" t="s">
        <v>135</v>
      </c>
      <c r="J75" s="202"/>
      <c r="K75" s="202"/>
      <c r="L75" s="203">
        <v>110000000</v>
      </c>
      <c r="N75" s="201" t="s">
        <v>135</v>
      </c>
      <c r="O75" s="202"/>
      <c r="P75" s="202"/>
      <c r="Q75" s="203">
        <v>110000000</v>
      </c>
    </row>
    <row r="76" spans="2:17" ht="15.4" thickBot="1" x14ac:dyDescent="0.45">
      <c r="C76" s="4"/>
      <c r="I76" s="161"/>
      <c r="N76" s="161"/>
      <c r="Q76" s="61"/>
    </row>
    <row r="77" spans="2:17" ht="15.4" thickBot="1" x14ac:dyDescent="0.45">
      <c r="B77" s="37" t="s">
        <v>39</v>
      </c>
      <c r="C77" s="136" t="s">
        <v>2</v>
      </c>
      <c r="D77" s="137"/>
      <c r="E77" s="137"/>
      <c r="F77" s="35" t="s">
        <v>11</v>
      </c>
      <c r="G77" s="35" t="s">
        <v>12</v>
      </c>
      <c r="I77" s="204" t="s">
        <v>136</v>
      </c>
      <c r="J77" s="205"/>
      <c r="K77" s="205"/>
      <c r="L77" s="206">
        <f>+L75-L74</f>
        <v>30000000</v>
      </c>
      <c r="N77" s="207" t="s">
        <v>62</v>
      </c>
      <c r="O77" s="208"/>
      <c r="P77" s="208"/>
      <c r="Q77" s="209">
        <f>+Q74-Q75</f>
        <v>70000000</v>
      </c>
    </row>
    <row r="78" spans="2:17" x14ac:dyDescent="0.4">
      <c r="B78" s="38"/>
      <c r="C78" s="24" t="s">
        <v>40</v>
      </c>
      <c r="D78" s="25">
        <v>6</v>
      </c>
      <c r="E78" s="26" t="s">
        <v>40</v>
      </c>
      <c r="F78" s="33"/>
      <c r="G78" s="33"/>
    </row>
    <row r="79" spans="2:17" x14ac:dyDescent="0.4">
      <c r="B79" s="39" t="s">
        <v>41</v>
      </c>
      <c r="C79" s="27" t="s">
        <v>137</v>
      </c>
      <c r="D79" s="28"/>
      <c r="E79" s="29"/>
      <c r="F79" s="33">
        <f>+L77</f>
        <v>30000000</v>
      </c>
      <c r="G79" s="33"/>
    </row>
    <row r="80" spans="2:17" x14ac:dyDescent="0.4">
      <c r="B80" s="39" t="s">
        <v>42</v>
      </c>
      <c r="C80" s="27"/>
      <c r="D80" s="28" t="s">
        <v>44</v>
      </c>
      <c r="E80" s="29"/>
      <c r="F80" s="33"/>
      <c r="G80" s="33">
        <f>+F79</f>
        <v>30000000</v>
      </c>
    </row>
    <row r="81" spans="2:7" ht="15.4" thickBot="1" x14ac:dyDescent="0.45">
      <c r="B81" s="23"/>
      <c r="C81" s="30" t="s">
        <v>139</v>
      </c>
      <c r="D81" s="31"/>
      <c r="E81" s="32"/>
      <c r="F81" s="34"/>
      <c r="G81" s="34"/>
    </row>
    <row r="82" spans="2:7" ht="15.4" thickBot="1" x14ac:dyDescent="0.45">
      <c r="C82" s="4"/>
    </row>
    <row r="83" spans="2:7" ht="15.4" thickBot="1" x14ac:dyDescent="0.45">
      <c r="B83" s="37" t="s">
        <v>39</v>
      </c>
      <c r="C83" s="136" t="s">
        <v>2</v>
      </c>
      <c r="D83" s="137"/>
      <c r="E83" s="137"/>
      <c r="F83" s="35" t="s">
        <v>11</v>
      </c>
      <c r="G83" s="35" t="s">
        <v>12</v>
      </c>
    </row>
    <row r="84" spans="2:7" ht="15.4" thickBot="1" x14ac:dyDescent="0.45">
      <c r="B84" s="38"/>
      <c r="C84" s="24" t="s">
        <v>40</v>
      </c>
      <c r="D84" s="25">
        <v>7</v>
      </c>
      <c r="E84" s="26" t="s">
        <v>40</v>
      </c>
      <c r="F84" s="33"/>
      <c r="G84" s="33"/>
    </row>
    <row r="85" spans="2:7" x14ac:dyDescent="0.4">
      <c r="B85" s="210" t="s">
        <v>60</v>
      </c>
      <c r="C85" s="211" t="s">
        <v>61</v>
      </c>
      <c r="D85" s="212"/>
      <c r="E85" s="213"/>
      <c r="F85" s="214">
        <f>+G86</f>
        <v>80000000</v>
      </c>
      <c r="G85" s="214"/>
    </row>
    <row r="86" spans="2:7" x14ac:dyDescent="0.4">
      <c r="B86" s="215" t="s">
        <v>130</v>
      </c>
      <c r="C86" s="216"/>
      <c r="D86" s="217" t="s">
        <v>63</v>
      </c>
      <c r="E86" s="218"/>
      <c r="F86" s="219"/>
      <c r="G86" s="219">
        <f>+L74</f>
        <v>80000000</v>
      </c>
    </row>
    <row r="87" spans="2:7" ht="15.4" thickBot="1" x14ac:dyDescent="0.45">
      <c r="B87" s="220"/>
      <c r="C87" s="221" t="s">
        <v>64</v>
      </c>
      <c r="D87" s="222"/>
      <c r="E87" s="223"/>
      <c r="F87" s="224">
        <f>+G86</f>
        <v>80000000</v>
      </c>
      <c r="G87" s="224"/>
    </row>
    <row r="88" spans="2:7" x14ac:dyDescent="0.4">
      <c r="B88" s="39"/>
      <c r="C88" s="69"/>
      <c r="D88" s="77" t="s">
        <v>138</v>
      </c>
      <c r="E88" s="78"/>
      <c r="F88" s="33"/>
      <c r="G88" s="33">
        <f>+L75</f>
        <v>110000000</v>
      </c>
    </row>
    <row r="89" spans="2:7" x14ac:dyDescent="0.4">
      <c r="B89" s="39"/>
      <c r="C89" s="69" t="str">
        <f>+D80</f>
        <v>Provisión Contrato Oneroso</v>
      </c>
      <c r="D89" s="77"/>
      <c r="E89" s="78"/>
      <c r="F89" s="33">
        <f>+G80</f>
        <v>30000000</v>
      </c>
      <c r="G89" s="33"/>
    </row>
    <row r="90" spans="2:7" x14ac:dyDescent="0.4">
      <c r="B90" s="39"/>
      <c r="C90" s="69"/>
      <c r="D90" s="77"/>
      <c r="E90" s="78"/>
      <c r="F90" s="33"/>
      <c r="G90" s="33"/>
    </row>
    <row r="91" spans="2:7" ht="15.4" thickBot="1" x14ac:dyDescent="0.45">
      <c r="B91" s="23"/>
      <c r="C91" s="79" t="s">
        <v>140</v>
      </c>
      <c r="D91" s="80"/>
      <c r="E91" s="81"/>
      <c r="F91" s="34"/>
      <c r="G91" s="34"/>
    </row>
    <row r="92" spans="2:7" x14ac:dyDescent="0.4">
      <c r="C92" s="4"/>
      <c r="F92" s="225">
        <f>SUM(F85:F91)</f>
        <v>190000000</v>
      </c>
      <c r="G92" s="225">
        <f>SUM(G85:G91)</f>
        <v>190000000</v>
      </c>
    </row>
    <row r="93" spans="2:7" ht="15.4" thickBot="1" x14ac:dyDescent="0.45"/>
    <row r="94" spans="2:7" ht="15.4" thickBot="1" x14ac:dyDescent="0.45">
      <c r="C94" s="154" t="s">
        <v>45</v>
      </c>
      <c r="D94" s="155"/>
      <c r="E94" s="155"/>
      <c r="F94" s="155"/>
      <c r="G94" s="156"/>
    </row>
    <row r="95" spans="2:7" ht="15.4" thickBot="1" x14ac:dyDescent="0.45"/>
    <row r="96" spans="2:7" ht="30.4" thickBot="1" x14ac:dyDescent="0.45">
      <c r="C96" s="5" t="s">
        <v>13</v>
      </c>
      <c r="D96" s="10" t="s">
        <v>14</v>
      </c>
      <c r="E96" s="10" t="s">
        <v>15</v>
      </c>
      <c r="F96" s="10" t="s">
        <v>16</v>
      </c>
      <c r="G96" s="10" t="s">
        <v>76</v>
      </c>
    </row>
    <row r="97" spans="2:9" ht="15.4" thickBot="1" x14ac:dyDescent="0.45">
      <c r="C97" s="11" t="s">
        <v>17</v>
      </c>
      <c r="D97" s="12" t="s">
        <v>18</v>
      </c>
      <c r="E97" s="13">
        <v>50000000</v>
      </c>
      <c r="F97" s="82">
        <v>0.09</v>
      </c>
      <c r="G97" s="82" t="s">
        <v>141</v>
      </c>
    </row>
    <row r="98" spans="2:9" ht="15.4" thickBot="1" x14ac:dyDescent="0.45">
      <c r="C98" s="11" t="s">
        <v>19</v>
      </c>
      <c r="D98" s="12" t="s">
        <v>18</v>
      </c>
      <c r="E98" s="13">
        <v>150000000</v>
      </c>
      <c r="F98" s="83">
        <v>7.0000000000000007E-2</v>
      </c>
      <c r="G98" s="83" t="s">
        <v>141</v>
      </c>
    </row>
    <row r="99" spans="2:9" ht="15.4" thickBot="1" x14ac:dyDescent="0.45">
      <c r="C99" s="11" t="s">
        <v>20</v>
      </c>
      <c r="D99" s="12" t="s">
        <v>18</v>
      </c>
      <c r="E99" s="13">
        <v>27000000</v>
      </c>
      <c r="F99" s="83">
        <v>0.5</v>
      </c>
      <c r="G99" s="83" t="s">
        <v>142</v>
      </c>
    </row>
    <row r="100" spans="2:9" ht="15.4" thickBot="1" x14ac:dyDescent="0.45">
      <c r="C100" s="89" t="s">
        <v>21</v>
      </c>
      <c r="D100" s="90" t="s">
        <v>18</v>
      </c>
      <c r="E100" s="84">
        <v>30000000</v>
      </c>
      <c r="F100" s="85">
        <v>0.51</v>
      </c>
      <c r="G100" s="85" t="s">
        <v>142</v>
      </c>
    </row>
    <row r="101" spans="2:9" ht="15.4" thickBot="1" x14ac:dyDescent="0.45">
      <c r="C101" s="89" t="s">
        <v>22</v>
      </c>
      <c r="D101" s="90" t="s">
        <v>18</v>
      </c>
      <c r="E101" s="84">
        <v>50000000</v>
      </c>
      <c r="F101" s="85">
        <v>0.8</v>
      </c>
      <c r="G101" s="85" t="s">
        <v>142</v>
      </c>
    </row>
    <row r="102" spans="2:9" ht="15.4" thickBot="1" x14ac:dyDescent="0.45">
      <c r="C102" s="140" t="s">
        <v>23</v>
      </c>
      <c r="D102" s="141"/>
      <c r="E102" s="14">
        <v>35000000</v>
      </c>
      <c r="F102" s="15"/>
    </row>
    <row r="103" spans="2:9" ht="15.4" thickBot="1" x14ac:dyDescent="0.45">
      <c r="C103" s="157" t="s">
        <v>24</v>
      </c>
      <c r="D103" s="159"/>
      <c r="E103" s="16">
        <v>335000000</v>
      </c>
      <c r="F103" s="15"/>
    </row>
    <row r="104" spans="2:9" ht="15.4" thickBot="1" x14ac:dyDescent="0.45"/>
    <row r="105" spans="2:9" ht="15.4" thickBot="1" x14ac:dyDescent="0.45">
      <c r="B105" s="37" t="s">
        <v>39</v>
      </c>
      <c r="C105" s="136" t="s">
        <v>2</v>
      </c>
      <c r="D105" s="137"/>
      <c r="E105" s="137"/>
      <c r="F105" s="35" t="s">
        <v>11</v>
      </c>
      <c r="G105" s="35" t="s">
        <v>12</v>
      </c>
    </row>
    <row r="106" spans="2:9" x14ac:dyDescent="0.4">
      <c r="B106" s="38"/>
      <c r="C106" s="24" t="s">
        <v>40</v>
      </c>
      <c r="D106" s="25">
        <v>8</v>
      </c>
      <c r="E106" s="26" t="s">
        <v>40</v>
      </c>
      <c r="F106" s="33"/>
      <c r="G106" s="33"/>
    </row>
    <row r="107" spans="2:9" x14ac:dyDescent="0.4">
      <c r="B107" s="39" t="s">
        <v>41</v>
      </c>
      <c r="C107" s="27" t="s">
        <v>65</v>
      </c>
      <c r="D107" s="28"/>
      <c r="E107" s="29"/>
      <c r="F107" s="33">
        <f>+E100+E101</f>
        <v>80000000</v>
      </c>
      <c r="G107" s="33"/>
    </row>
    <row r="108" spans="2:9" x14ac:dyDescent="0.4">
      <c r="B108" s="39" t="s">
        <v>42</v>
      </c>
      <c r="C108" s="27"/>
      <c r="D108" s="28" t="s">
        <v>66</v>
      </c>
      <c r="E108" s="29"/>
      <c r="F108" s="33"/>
      <c r="G108" s="33">
        <f>+F107</f>
        <v>80000000</v>
      </c>
    </row>
    <row r="109" spans="2:9" ht="15.4" thickBot="1" x14ac:dyDescent="0.45">
      <c r="B109" s="23"/>
      <c r="C109" s="30" t="s">
        <v>143</v>
      </c>
      <c r="D109" s="31"/>
      <c r="E109" s="32"/>
      <c r="F109" s="34"/>
      <c r="G109" s="34"/>
    </row>
    <row r="110" spans="2:9" ht="15.4" thickBot="1" x14ac:dyDescent="0.45"/>
    <row r="111" spans="2:9" x14ac:dyDescent="0.4">
      <c r="C111" s="127" t="s">
        <v>77</v>
      </c>
      <c r="D111" s="128"/>
      <c r="E111" s="128"/>
      <c r="F111" s="128"/>
      <c r="G111" s="129"/>
      <c r="H111" s="1">
        <v>2025</v>
      </c>
      <c r="I111" s="61" t="s">
        <v>144</v>
      </c>
    </row>
    <row r="112" spans="2:9" x14ac:dyDescent="0.4">
      <c r="C112" s="130"/>
      <c r="D112" s="131"/>
      <c r="E112" s="131"/>
      <c r="F112" s="131"/>
      <c r="G112" s="132"/>
      <c r="H112" s="1">
        <v>2026</v>
      </c>
      <c r="I112" s="61" t="s">
        <v>145</v>
      </c>
    </row>
    <row r="113" spans="2:9" x14ac:dyDescent="0.4">
      <c r="C113" s="130"/>
      <c r="D113" s="131"/>
      <c r="E113" s="131"/>
      <c r="F113" s="131"/>
      <c r="G113" s="132"/>
      <c r="H113" s="1">
        <v>2027</v>
      </c>
      <c r="I113" s="61" t="s">
        <v>146</v>
      </c>
    </row>
    <row r="114" spans="2:9" ht="15.4" thickBot="1" x14ac:dyDescent="0.45">
      <c r="C114" s="133"/>
      <c r="D114" s="134"/>
      <c r="E114" s="134"/>
      <c r="F114" s="134"/>
      <c r="G114" s="135"/>
    </row>
    <row r="115" spans="2:9" ht="15.4" thickBot="1" x14ac:dyDescent="0.45"/>
    <row r="116" spans="2:9" ht="15.4" thickBot="1" x14ac:dyDescent="0.45">
      <c r="B116" s="37" t="s">
        <v>39</v>
      </c>
      <c r="C116" s="136" t="s">
        <v>2</v>
      </c>
      <c r="D116" s="137"/>
      <c r="E116" s="137"/>
      <c r="F116" s="35" t="s">
        <v>11</v>
      </c>
      <c r="G116" s="35" t="s">
        <v>12</v>
      </c>
    </row>
    <row r="117" spans="2:9" x14ac:dyDescent="0.4">
      <c r="B117" s="38"/>
      <c r="C117" s="24" t="s">
        <v>40</v>
      </c>
      <c r="D117" s="25">
        <v>9</v>
      </c>
      <c r="E117" s="26" t="s">
        <v>40</v>
      </c>
      <c r="F117" s="33"/>
      <c r="G117" s="33"/>
    </row>
    <row r="118" spans="2:9" x14ac:dyDescent="0.4">
      <c r="B118" s="39" t="s">
        <v>41</v>
      </c>
      <c r="C118" s="27" t="s">
        <v>46</v>
      </c>
      <c r="D118" s="28"/>
      <c r="E118" s="29"/>
      <c r="F118" s="33">
        <v>27000000</v>
      </c>
      <c r="G118" s="33"/>
    </row>
    <row r="119" spans="2:9" x14ac:dyDescent="0.4">
      <c r="B119" s="39" t="s">
        <v>42</v>
      </c>
      <c r="C119" s="27"/>
      <c r="D119" s="28" t="s">
        <v>47</v>
      </c>
      <c r="E119" s="29"/>
      <c r="F119" s="33"/>
      <c r="G119" s="33">
        <v>27000000</v>
      </c>
    </row>
    <row r="120" spans="2:9" ht="15.4" thickBot="1" x14ac:dyDescent="0.45">
      <c r="B120" s="23"/>
      <c r="C120" s="30"/>
      <c r="D120" s="31"/>
      <c r="E120" s="32"/>
      <c r="F120" s="34"/>
      <c r="G120" s="34"/>
    </row>
    <row r="121" spans="2:9" ht="15.4" thickBot="1" x14ac:dyDescent="0.45"/>
    <row r="122" spans="2:9" ht="15.4" thickBot="1" x14ac:dyDescent="0.45">
      <c r="C122" s="151" t="s">
        <v>67</v>
      </c>
      <c r="D122" s="152"/>
      <c r="E122" s="152"/>
      <c r="F122" s="152"/>
      <c r="G122" s="152"/>
      <c r="H122" s="153"/>
    </row>
    <row r="123" spans="2:9" ht="15.4" thickBot="1" x14ac:dyDescent="0.45"/>
    <row r="124" spans="2:9" ht="15.4" thickBot="1" x14ac:dyDescent="0.45">
      <c r="C124" s="5" t="s">
        <v>2</v>
      </c>
      <c r="D124" s="6" t="s">
        <v>25</v>
      </c>
      <c r="E124" s="6" t="s">
        <v>26</v>
      </c>
      <c r="F124" s="6" t="s">
        <v>27</v>
      </c>
      <c r="G124" s="6" t="s">
        <v>28</v>
      </c>
      <c r="H124" s="6" t="s">
        <v>6</v>
      </c>
      <c r="I124" s="75" t="s">
        <v>15</v>
      </c>
    </row>
    <row r="125" spans="2:9" ht="15.4" thickBot="1" x14ac:dyDescent="0.45">
      <c r="C125" s="7" t="s">
        <v>29</v>
      </c>
      <c r="D125" s="8">
        <v>14100000</v>
      </c>
      <c r="E125" s="9" t="s">
        <v>78</v>
      </c>
      <c r="F125" s="9" t="s">
        <v>68</v>
      </c>
      <c r="G125" s="9">
        <f>31-7+1</f>
        <v>25</v>
      </c>
      <c r="H125" s="36">
        <f>ROUND(+D125/31,0)</f>
        <v>454839</v>
      </c>
      <c r="I125" s="36">
        <f>+G125*H125</f>
        <v>11370975</v>
      </c>
    </row>
    <row r="126" spans="2:9" ht="15.4" thickBot="1" x14ac:dyDescent="0.45">
      <c r="C126" s="7" t="s">
        <v>30</v>
      </c>
      <c r="D126" s="8">
        <v>8950000</v>
      </c>
      <c r="E126" s="9" t="s">
        <v>79</v>
      </c>
      <c r="F126" s="9" t="s">
        <v>82</v>
      </c>
      <c r="G126" s="9">
        <f>31-12+1</f>
        <v>20</v>
      </c>
      <c r="H126" s="36">
        <f t="shared" ref="H126:H128" si="0">ROUND(+D126/31,0)</f>
        <v>288710</v>
      </c>
      <c r="I126" s="36">
        <f t="shared" ref="I126:I128" si="1">+G126*H126</f>
        <v>5774200</v>
      </c>
    </row>
    <row r="127" spans="2:9" ht="15.4" thickBot="1" x14ac:dyDescent="0.45">
      <c r="C127" s="7" t="s">
        <v>31</v>
      </c>
      <c r="D127" s="8">
        <v>6200000</v>
      </c>
      <c r="E127" s="9" t="s">
        <v>80</v>
      </c>
      <c r="F127" s="9" t="s">
        <v>83</v>
      </c>
      <c r="G127" s="9">
        <f>31-21+1</f>
        <v>11</v>
      </c>
      <c r="H127" s="36">
        <f t="shared" si="0"/>
        <v>200000</v>
      </c>
      <c r="I127" s="36">
        <f t="shared" si="1"/>
        <v>2200000</v>
      </c>
    </row>
    <row r="128" spans="2:9" ht="15.4" thickBot="1" x14ac:dyDescent="0.45">
      <c r="C128" s="7" t="s">
        <v>32</v>
      </c>
      <c r="D128" s="8">
        <v>3900000</v>
      </c>
      <c r="E128" s="9" t="s">
        <v>81</v>
      </c>
      <c r="F128" s="9" t="s">
        <v>84</v>
      </c>
      <c r="G128" s="9">
        <f>31-4+1</f>
        <v>28</v>
      </c>
      <c r="H128" s="36">
        <f t="shared" si="0"/>
        <v>125806</v>
      </c>
      <c r="I128" s="36">
        <f t="shared" si="1"/>
        <v>3522568</v>
      </c>
    </row>
    <row r="129" spans="2:10" ht="15.4" thickBot="1" x14ac:dyDescent="0.45">
      <c r="C129" s="157" t="s">
        <v>24</v>
      </c>
      <c r="D129" s="158"/>
      <c r="E129" s="158"/>
      <c r="F129" s="158"/>
      <c r="G129" s="158"/>
      <c r="H129" s="159"/>
      <c r="I129" s="76">
        <f>SUM(I125:I128)</f>
        <v>22867743</v>
      </c>
    </row>
    <row r="130" spans="2:10" ht="15.4" thickBot="1" x14ac:dyDescent="0.45">
      <c r="I130" s="61">
        <v>22992000</v>
      </c>
    </row>
    <row r="131" spans="2:10" ht="15.4" thickBot="1" x14ac:dyDescent="0.45">
      <c r="B131" s="37" t="s">
        <v>39</v>
      </c>
      <c r="C131" s="136" t="s">
        <v>2</v>
      </c>
      <c r="D131" s="137"/>
      <c r="E131" s="137"/>
      <c r="F131" s="35" t="s">
        <v>11</v>
      </c>
      <c r="G131" s="35" t="s">
        <v>12</v>
      </c>
      <c r="H131" s="61"/>
      <c r="I131" s="61">
        <f>+I130-I129</f>
        <v>124257</v>
      </c>
      <c r="J131" s="1" t="s">
        <v>147</v>
      </c>
    </row>
    <row r="132" spans="2:10" x14ac:dyDescent="0.4">
      <c r="B132" s="38"/>
      <c r="C132" s="24" t="s">
        <v>40</v>
      </c>
      <c r="D132" s="25">
        <v>10</v>
      </c>
      <c r="E132" s="26" t="s">
        <v>40</v>
      </c>
      <c r="F132" s="33"/>
      <c r="G132" s="33"/>
    </row>
    <row r="133" spans="2:10" x14ac:dyDescent="0.4">
      <c r="B133" s="39" t="s">
        <v>41</v>
      </c>
      <c r="C133" s="27" t="s">
        <v>48</v>
      </c>
      <c r="D133" s="28"/>
      <c r="E133" s="29"/>
      <c r="F133" s="33">
        <f>+I129</f>
        <v>22867743</v>
      </c>
      <c r="G133" s="33"/>
    </row>
    <row r="134" spans="2:10" x14ac:dyDescent="0.4">
      <c r="B134" s="39" t="s">
        <v>42</v>
      </c>
      <c r="C134" s="27"/>
      <c r="D134" s="28" t="s">
        <v>49</v>
      </c>
      <c r="E134" s="29"/>
      <c r="F134" s="33"/>
      <c r="G134" s="33">
        <f>+F133</f>
        <v>22867743</v>
      </c>
    </row>
    <row r="135" spans="2:10" ht="15.4" thickBot="1" x14ac:dyDescent="0.45">
      <c r="B135" s="23"/>
      <c r="C135" s="30" t="s">
        <v>148</v>
      </c>
      <c r="D135" s="31"/>
      <c r="E135" s="32"/>
      <c r="F135" s="34"/>
      <c r="G135" s="34"/>
    </row>
    <row r="137" spans="2:10" ht="15.4" thickBot="1" x14ac:dyDescent="0.45"/>
    <row r="138" spans="2:10" x14ac:dyDescent="0.4">
      <c r="C138" s="127" t="s">
        <v>85</v>
      </c>
      <c r="D138" s="128"/>
      <c r="E138" s="128"/>
      <c r="F138" s="128"/>
      <c r="G138" s="129"/>
    </row>
    <row r="139" spans="2:10" x14ac:dyDescent="0.4">
      <c r="C139" s="130"/>
      <c r="D139" s="131"/>
      <c r="E139" s="131"/>
      <c r="F139" s="131"/>
      <c r="G139" s="132"/>
    </row>
    <row r="140" spans="2:10" ht="15.4" thickBot="1" x14ac:dyDescent="0.45">
      <c r="C140" s="133"/>
      <c r="D140" s="134"/>
      <c r="E140" s="134"/>
      <c r="F140" s="134"/>
      <c r="G140" s="135"/>
    </row>
    <row r="141" spans="2:10" ht="15.4" thickBot="1" x14ac:dyDescent="0.45"/>
    <row r="142" spans="2:10" ht="15.4" thickBot="1" x14ac:dyDescent="0.45">
      <c r="B142" s="37" t="s">
        <v>39</v>
      </c>
      <c r="C142" s="136" t="s">
        <v>2</v>
      </c>
      <c r="D142" s="137"/>
      <c r="E142" s="137"/>
      <c r="F142" s="35" t="s">
        <v>11</v>
      </c>
      <c r="G142" s="35" t="s">
        <v>12</v>
      </c>
    </row>
    <row r="143" spans="2:10" x14ac:dyDescent="0.4">
      <c r="B143" s="38"/>
      <c r="C143" s="24" t="s">
        <v>40</v>
      </c>
      <c r="D143" s="25">
        <v>11</v>
      </c>
      <c r="E143" s="26" t="s">
        <v>40</v>
      </c>
      <c r="F143" s="33"/>
      <c r="G143" s="33"/>
    </row>
    <row r="144" spans="2:10" x14ac:dyDescent="0.4">
      <c r="B144" s="39" t="s">
        <v>41</v>
      </c>
      <c r="C144" s="69" t="s">
        <v>149</v>
      </c>
      <c r="D144" s="28"/>
      <c r="E144" s="29"/>
      <c r="F144" s="33">
        <f>840000000*0.038</f>
        <v>31920000</v>
      </c>
      <c r="G144" s="33"/>
    </row>
    <row r="145" spans="2:8" x14ac:dyDescent="0.4">
      <c r="B145" s="39" t="s">
        <v>42</v>
      </c>
      <c r="C145" s="27"/>
      <c r="D145" s="28" t="s">
        <v>50</v>
      </c>
      <c r="E145" s="29"/>
      <c r="F145" s="33"/>
      <c r="G145" s="33">
        <f>+F144</f>
        <v>31920000</v>
      </c>
    </row>
    <row r="146" spans="2:8" ht="15.4" thickBot="1" x14ac:dyDescent="0.45">
      <c r="B146" s="23"/>
      <c r="C146" s="30"/>
      <c r="D146" s="31"/>
      <c r="E146" s="32"/>
      <c r="F146" s="34"/>
      <c r="G146" s="34"/>
    </row>
    <row r="147" spans="2:8" ht="15.4" thickBot="1" x14ac:dyDescent="0.45"/>
    <row r="148" spans="2:8" x14ac:dyDescent="0.4">
      <c r="C148" s="127" t="s">
        <v>86</v>
      </c>
      <c r="D148" s="128"/>
      <c r="E148" s="128"/>
      <c r="F148" s="128"/>
      <c r="G148" s="129"/>
    </row>
    <row r="149" spans="2:8" x14ac:dyDescent="0.4">
      <c r="C149" s="130"/>
      <c r="D149" s="131"/>
      <c r="E149" s="131"/>
      <c r="F149" s="131"/>
      <c r="G149" s="132"/>
    </row>
    <row r="150" spans="2:8" ht="15.4" thickBot="1" x14ac:dyDescent="0.45">
      <c r="C150" s="133"/>
      <c r="D150" s="134"/>
      <c r="E150" s="134"/>
      <c r="F150" s="134"/>
      <c r="G150" s="135"/>
    </row>
    <row r="151" spans="2:8" ht="15.4" thickBot="1" x14ac:dyDescent="0.45"/>
    <row r="152" spans="2:8" ht="15.4" thickBot="1" x14ac:dyDescent="0.45">
      <c r="C152" s="17" t="s">
        <v>2</v>
      </c>
      <c r="D152" s="18">
        <v>2026</v>
      </c>
      <c r="E152" s="226">
        <v>2025</v>
      </c>
      <c r="F152" s="226">
        <v>2024</v>
      </c>
      <c r="G152" s="226">
        <v>2023</v>
      </c>
      <c r="H152" s="18">
        <v>2022</v>
      </c>
    </row>
    <row r="153" spans="2:8" ht="15.4" thickBot="1" x14ac:dyDescent="0.45">
      <c r="C153" s="19" t="s">
        <v>33</v>
      </c>
      <c r="D153" s="12" t="s">
        <v>34</v>
      </c>
      <c r="E153" s="84">
        <v>11300000</v>
      </c>
      <c r="F153" s="84">
        <v>11300000</v>
      </c>
      <c r="G153" s="84">
        <v>11100000</v>
      </c>
      <c r="H153" s="13">
        <v>11000000</v>
      </c>
    </row>
    <row r="154" spans="2:8" ht="15.4" thickBot="1" x14ac:dyDescent="0.45">
      <c r="C154" s="19" t="s">
        <v>35</v>
      </c>
      <c r="D154" s="12" t="s">
        <v>34</v>
      </c>
      <c r="E154" s="84">
        <v>5500000</v>
      </c>
      <c r="F154" s="84">
        <v>9000000</v>
      </c>
      <c r="G154" s="84">
        <v>5800000</v>
      </c>
      <c r="H154" s="13">
        <v>5500000</v>
      </c>
    </row>
    <row r="155" spans="2:8" ht="15.4" thickBot="1" x14ac:dyDescent="0.45">
      <c r="C155" s="19" t="s">
        <v>36</v>
      </c>
      <c r="D155" s="12" t="s">
        <v>34</v>
      </c>
      <c r="E155" s="84">
        <v>18250000</v>
      </c>
      <c r="F155" s="84">
        <v>18320000</v>
      </c>
      <c r="G155" s="84">
        <v>18500000</v>
      </c>
      <c r="H155" s="13">
        <v>18800000</v>
      </c>
    </row>
    <row r="156" spans="2:8" ht="15.4" thickBot="1" x14ac:dyDescent="0.45">
      <c r="C156" s="20" t="s">
        <v>9</v>
      </c>
      <c r="D156" s="21" t="s">
        <v>34</v>
      </c>
      <c r="E156" s="91">
        <f>SUM(E153:E155)</f>
        <v>35050000</v>
      </c>
      <c r="F156" s="91">
        <f t="shared" ref="F156:H156" si="2">SUM(F153:F155)</f>
        <v>38620000</v>
      </c>
      <c r="G156" s="91">
        <f>SUM(G153:G155)-10000000</f>
        <v>25400000</v>
      </c>
      <c r="H156" s="22">
        <f t="shared" si="2"/>
        <v>35300000</v>
      </c>
    </row>
    <row r="157" spans="2:8" x14ac:dyDescent="0.4">
      <c r="C157" s="227"/>
      <c r="D157" s="228"/>
      <c r="E157" s="230"/>
      <c r="F157" s="230">
        <f>+E156+F156+G156</f>
        <v>99070000</v>
      </c>
      <c r="G157" s="230"/>
      <c r="H157" s="229"/>
    </row>
    <row r="158" spans="2:8" ht="15.4" thickBot="1" x14ac:dyDescent="0.45"/>
    <row r="159" spans="2:8" ht="15.4" thickBot="1" x14ac:dyDescent="0.45">
      <c r="B159" s="37" t="s">
        <v>39</v>
      </c>
      <c r="C159" s="136" t="s">
        <v>2</v>
      </c>
      <c r="D159" s="137"/>
      <c r="E159" s="137"/>
      <c r="F159" s="35" t="s">
        <v>11</v>
      </c>
      <c r="G159" s="35" t="s">
        <v>12</v>
      </c>
    </row>
    <row r="160" spans="2:8" x14ac:dyDescent="0.4">
      <c r="B160" s="38"/>
      <c r="C160" s="24" t="s">
        <v>40</v>
      </c>
      <c r="D160" s="25">
        <v>12</v>
      </c>
      <c r="E160" s="26" t="s">
        <v>40</v>
      </c>
      <c r="F160" s="33"/>
      <c r="G160" s="33"/>
    </row>
    <row r="161" spans="2:7" x14ac:dyDescent="0.4">
      <c r="B161" s="39" t="s">
        <v>41</v>
      </c>
      <c r="C161" s="27" t="s">
        <v>51</v>
      </c>
      <c r="D161" s="28"/>
      <c r="E161" s="29"/>
      <c r="F161" s="33">
        <f>ROUND(+F157/3,0)</f>
        <v>33023333</v>
      </c>
      <c r="G161" s="33"/>
    </row>
    <row r="162" spans="2:7" x14ac:dyDescent="0.4">
      <c r="B162" s="39" t="s">
        <v>42</v>
      </c>
      <c r="C162" s="27"/>
      <c r="D162" s="28" t="s">
        <v>52</v>
      </c>
      <c r="E162" s="29"/>
      <c r="F162" s="33"/>
      <c r="G162" s="33">
        <f>+F161</f>
        <v>33023333</v>
      </c>
    </row>
    <row r="163" spans="2:7" ht="15.4" thickBot="1" x14ac:dyDescent="0.45">
      <c r="B163" s="23"/>
      <c r="C163" s="30"/>
      <c r="D163" s="31"/>
      <c r="E163" s="32"/>
      <c r="F163" s="34"/>
      <c r="G163" s="34"/>
    </row>
  </sheetData>
  <mergeCells count="29">
    <mergeCell ref="C105:E105"/>
    <mergeCell ref="C142:E142"/>
    <mergeCell ref="C148:G150"/>
    <mergeCell ref="C159:E159"/>
    <mergeCell ref="C5:F5"/>
    <mergeCell ref="C94:G94"/>
    <mergeCell ref="C122:H122"/>
    <mergeCell ref="C111:G114"/>
    <mergeCell ref="C116:E116"/>
    <mergeCell ref="C131:E131"/>
    <mergeCell ref="C138:G140"/>
    <mergeCell ref="C129:H129"/>
    <mergeCell ref="C24:E24"/>
    <mergeCell ref="C54:E54"/>
    <mergeCell ref="C103:D103"/>
    <mergeCell ref="C60:G62"/>
    <mergeCell ref="D7:F7"/>
    <mergeCell ref="C30:G32"/>
    <mergeCell ref="C34:E34"/>
    <mergeCell ref="C102:D102"/>
    <mergeCell ref="C48:E48"/>
    <mergeCell ref="C41:G42"/>
    <mergeCell ref="C44:G46"/>
    <mergeCell ref="C64:E64"/>
    <mergeCell ref="C70:G75"/>
    <mergeCell ref="C77:E77"/>
    <mergeCell ref="C83:E83"/>
    <mergeCell ref="C36:E38"/>
    <mergeCell ref="C67:E67"/>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Examen</vt:lpstr>
      <vt:lpstr>Alternativas</vt:lpstr>
      <vt:lpstr>Preguntas</vt:lpstr>
      <vt:lpstr>Ejercicio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Andrés Filgueira</dc:creator>
  <cp:lastModifiedBy>Carlos Andrés Filgueira</cp:lastModifiedBy>
  <dcterms:created xsi:type="dcterms:W3CDTF">2023-08-24T23:54:24Z</dcterms:created>
  <dcterms:modified xsi:type="dcterms:W3CDTF">2025-12-02T23:31:12Z</dcterms:modified>
</cp:coreProperties>
</file>