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08b03ea577e69e87/Desktop/"/>
    </mc:Choice>
  </mc:AlternateContent>
  <xr:revisionPtr revIDLastSave="585" documentId="8_{81729608-279B-4BED-8D14-D1EFE090F2B4}" xr6:coauthVersionLast="47" xr6:coauthVersionMax="47" xr10:uidLastSave="{8D53CFC8-2297-453E-A617-4349D3F56059}"/>
  <bookViews>
    <workbookView xWindow="10305" yWindow="-11640" windowWidth="20640" windowHeight="11040" activeTab="2" xr2:uid="{38EBCE2A-2EE9-4F67-93EB-1295D7F6315C}"/>
  </bookViews>
  <sheets>
    <sheet name="Ejercicio" sheetId="3" r:id="rId1"/>
    <sheet name="PPE NIC16" sheetId="6" r:id="rId2"/>
    <sheet name="NIC 37 Prov" sheetId="5" r:id="rId3"/>
    <sheet name="Hoja1"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8" i="5" l="1"/>
  <c r="F172" i="5"/>
  <c r="G173" i="5" s="1"/>
  <c r="G155" i="5"/>
  <c r="F154" i="5"/>
  <c r="G145" i="5"/>
  <c r="F144" i="5"/>
  <c r="H140" i="5"/>
  <c r="H137" i="5"/>
  <c r="H138" i="5"/>
  <c r="H139" i="5"/>
  <c r="H136" i="5"/>
  <c r="G137" i="5"/>
  <c r="G138" i="5"/>
  <c r="G139" i="5"/>
  <c r="G136" i="5"/>
  <c r="F139" i="5"/>
  <c r="F138" i="5"/>
  <c r="F137" i="5"/>
  <c r="F136" i="5"/>
  <c r="G111" i="5"/>
  <c r="G110" i="5"/>
  <c r="G112" i="5" s="1"/>
  <c r="F117" i="5" s="1"/>
  <c r="G118" i="5" s="1"/>
  <c r="F98" i="5"/>
  <c r="G99" i="5" s="1"/>
  <c r="F95" i="5"/>
  <c r="G96" i="5" s="1"/>
  <c r="J87" i="5"/>
  <c r="J30" i="5"/>
  <c r="G30" i="5"/>
  <c r="H30" i="5" s="1"/>
  <c r="J24" i="5"/>
  <c r="G24" i="5"/>
  <c r="H24" i="5" s="1"/>
  <c r="J17" i="5"/>
  <c r="J11" i="5"/>
  <c r="G158" i="6"/>
  <c r="F157" i="6"/>
  <c r="D158" i="6"/>
  <c r="F151" i="6"/>
  <c r="E151" i="6"/>
  <c r="C153" i="6"/>
  <c r="C152" i="6"/>
  <c r="E140" i="6"/>
  <c r="D139" i="6"/>
  <c r="D152" i="6" s="1"/>
  <c r="D138" i="6"/>
  <c r="D151" i="6" s="1"/>
  <c r="D153" i="6" s="1"/>
  <c r="C138" i="6"/>
  <c r="C151" i="6" s="1"/>
  <c r="B156" i="6"/>
  <c r="D132" i="6"/>
  <c r="D131" i="6"/>
  <c r="C132" i="6"/>
  <c r="F107" i="6"/>
  <c r="C109" i="6"/>
  <c r="C108" i="6"/>
  <c r="C121" i="6" s="1"/>
  <c r="D127" i="6" s="1"/>
  <c r="D101" i="6"/>
  <c r="E96" i="6"/>
  <c r="E107" i="6" s="1"/>
  <c r="D95" i="6"/>
  <c r="D94" i="6"/>
  <c r="D107" i="6" s="1"/>
  <c r="D120" i="6" s="1"/>
  <c r="C94" i="6"/>
  <c r="C107" i="6" s="1"/>
  <c r="C120" i="6" s="1"/>
  <c r="B125" i="6"/>
  <c r="D119" i="6"/>
  <c r="B112" i="6"/>
  <c r="B85" i="6"/>
  <c r="C80" i="6"/>
  <c r="C87" i="6" s="1"/>
  <c r="D78" i="6"/>
  <c r="D74" i="6"/>
  <c r="E66" i="6" s="1"/>
  <c r="B71" i="6"/>
  <c r="C68" i="6"/>
  <c r="C73" i="6" s="1"/>
  <c r="E67" i="6" s="1"/>
  <c r="B66" i="6"/>
  <c r="C65" i="6"/>
  <c r="C79" i="6" s="1"/>
  <c r="C86" i="6" s="1"/>
  <c r="C59" i="6"/>
  <c r="E54" i="6"/>
  <c r="D53" i="6"/>
  <c r="F59" i="6" s="1"/>
  <c r="D66" i="6" s="1"/>
  <c r="D52" i="6"/>
  <c r="B53" i="6"/>
  <c r="C52" i="6"/>
  <c r="C58" i="6" s="1"/>
  <c r="E29" i="6"/>
  <c r="D29" i="6"/>
  <c r="C29" i="6"/>
  <c r="C41" i="6" s="1"/>
  <c r="C28" i="6"/>
  <c r="C34" i="6" s="1"/>
  <c r="B33" i="6"/>
  <c r="B20" i="6"/>
  <c r="E4" i="6"/>
  <c r="D4" i="6"/>
  <c r="C4" i="6"/>
  <c r="C16" i="6" s="1"/>
  <c r="C3" i="6"/>
  <c r="D10" i="6" s="1"/>
  <c r="K24" i="6"/>
  <c r="F65" i="6" s="1"/>
  <c r="N14" i="6"/>
  <c r="N12" i="6"/>
  <c r="N11" i="6"/>
  <c r="N9" i="6"/>
  <c r="K30" i="5" l="1"/>
  <c r="K24" i="5"/>
  <c r="D140" i="6"/>
  <c r="F140" i="6" s="1"/>
  <c r="C133" i="6"/>
  <c r="D114" i="6"/>
  <c r="D96" i="6"/>
  <c r="F96" i="6" s="1"/>
  <c r="G101" i="6" s="1"/>
  <c r="C82" i="6"/>
  <c r="D88" i="6" s="1"/>
  <c r="F29" i="6"/>
  <c r="F34" i="6" s="1"/>
  <c r="G35" i="6" s="1"/>
  <c r="D54" i="6"/>
  <c r="F54" i="6" s="1"/>
  <c r="G60" i="6" s="1"/>
  <c r="C40" i="6"/>
  <c r="C46" i="6" s="1"/>
  <c r="C15" i="6"/>
  <c r="C21" i="6" s="1"/>
  <c r="F4" i="6"/>
  <c r="F9" i="6" s="1"/>
  <c r="G10" i="6" s="1"/>
  <c r="D16" i="6" s="1"/>
  <c r="F16" i="6" s="1"/>
  <c r="F21" i="6" s="1"/>
  <c r="G22" i="6" s="1"/>
  <c r="G189" i="3"/>
  <c r="F188" i="3"/>
  <c r="C170" i="3"/>
  <c r="F162" i="3"/>
  <c r="G163" i="3" s="1"/>
  <c r="F170" i="3" s="1"/>
  <c r="G171" i="3" s="1"/>
  <c r="B149" i="3"/>
  <c r="B150" i="3" s="1"/>
  <c r="B151" i="3" s="1"/>
  <c r="G141" i="3"/>
  <c r="G142" i="3"/>
  <c r="G143" i="3"/>
  <c r="G140" i="3"/>
  <c r="F143" i="3"/>
  <c r="F142" i="3"/>
  <c r="F141" i="3"/>
  <c r="F140" i="3"/>
  <c r="G133" i="3"/>
  <c r="G115" i="3"/>
  <c r="G114" i="3"/>
  <c r="G116" i="3" s="1"/>
  <c r="F121" i="3" s="1"/>
  <c r="G122" i="3" s="1"/>
  <c r="F102" i="3"/>
  <c r="C102" i="3"/>
  <c r="G103" i="3"/>
  <c r="F98" i="3"/>
  <c r="G99" i="3" s="1"/>
  <c r="J98" i="3"/>
  <c r="F68" i="3"/>
  <c r="G69" i="3" s="1"/>
  <c r="C68" i="3"/>
  <c r="J30" i="3"/>
  <c r="J24" i="3"/>
  <c r="J18" i="3"/>
  <c r="J11" i="3"/>
  <c r="G30" i="3"/>
  <c r="H30" i="3" s="1"/>
  <c r="G18" i="3"/>
  <c r="H18" i="3" s="1"/>
  <c r="G11" i="3"/>
  <c r="H11" i="3" s="1"/>
  <c r="K11" i="3" s="1"/>
  <c r="D17" i="5"/>
  <c r="D16" i="5"/>
  <c r="D13" i="5"/>
  <c r="E13" i="5" s="1"/>
  <c r="F13" i="5" s="1"/>
  <c r="D10" i="5"/>
  <c r="G167" i="5"/>
  <c r="F167" i="5"/>
  <c r="E167" i="5"/>
  <c r="D167" i="5"/>
  <c r="F33" i="5"/>
  <c r="F26" i="5"/>
  <c r="D23" i="5"/>
  <c r="E23" i="5" s="1"/>
  <c r="F23" i="5" s="1"/>
  <c r="E183" i="3"/>
  <c r="F183" i="3"/>
  <c r="G183" i="3"/>
  <c r="D183" i="3"/>
  <c r="E184" i="3" s="1"/>
  <c r="D23" i="3"/>
  <c r="E23" i="3" s="1"/>
  <c r="F23" i="3" s="1"/>
  <c r="F26" i="3"/>
  <c r="F33" i="3"/>
  <c r="E10" i="5" l="1"/>
  <c r="G11" i="5" s="1"/>
  <c r="H11" i="5" s="1"/>
  <c r="K11" i="5" s="1"/>
  <c r="E16" i="5"/>
  <c r="G17" i="5" s="1"/>
  <c r="H17" i="5" s="1"/>
  <c r="K17" i="5" s="1"/>
  <c r="F100" i="6"/>
  <c r="D108" i="6"/>
  <c r="D41" i="6"/>
  <c r="F41" i="6" s="1"/>
  <c r="F46" i="6" s="1"/>
  <c r="G47" i="6" s="1"/>
  <c r="D68" i="6"/>
  <c r="F58" i="6"/>
  <c r="D65" i="6" s="1"/>
  <c r="D79" i="6" s="1"/>
  <c r="F10" i="5"/>
  <c r="F16" i="5"/>
  <c r="H143" i="3"/>
  <c r="F151" i="3" s="1"/>
  <c r="K18" i="3"/>
  <c r="K30" i="3"/>
  <c r="H140" i="3"/>
  <c r="F148" i="3" s="1"/>
  <c r="H141" i="3"/>
  <c r="F149" i="3" s="1"/>
  <c r="H142" i="3"/>
  <c r="F150" i="3" s="1"/>
  <c r="F101" i="3"/>
  <c r="G24" i="3"/>
  <c r="H24" i="3" s="1"/>
  <c r="K24" i="3" s="1"/>
  <c r="K34" i="5" l="1"/>
  <c r="F38" i="5" s="1"/>
  <c r="G39" i="5" s="1"/>
  <c r="D109" i="6"/>
  <c r="F113" i="6" s="1"/>
  <c r="G114" i="6" s="1"/>
  <c r="D121" i="6"/>
  <c r="F67" i="6"/>
  <c r="F73" i="6" s="1"/>
  <c r="D82" i="6" s="1"/>
  <c r="E65" i="6"/>
  <c r="D67" i="6"/>
  <c r="K34" i="3"/>
  <c r="F38" i="3" s="1"/>
  <c r="G39" i="3" s="1"/>
  <c r="H144" i="3"/>
  <c r="G152" i="3"/>
  <c r="D122" i="6" l="1"/>
  <c r="F122" i="6" s="1"/>
  <c r="F126" i="6" s="1"/>
  <c r="G127" i="6" s="1"/>
  <c r="D133" i="6"/>
  <c r="D134" i="6" s="1"/>
  <c r="F66" i="6"/>
  <c r="G74" i="6" s="1"/>
  <c r="F72" i="6" l="1"/>
  <c r="D80" i="6"/>
  <c r="F87" i="6" l="1"/>
  <c r="D81" i="6"/>
  <c r="F81" i="6" s="1"/>
  <c r="G88" i="6" s="1"/>
  <c r="F86" i="6" l="1"/>
</calcChain>
</file>

<file path=xl/sharedStrings.xml><?xml version="1.0" encoding="utf-8"?>
<sst xmlns="http://schemas.openxmlformats.org/spreadsheetml/2006/main" count="739" uniqueCount="229">
  <si>
    <t>Provisión</t>
  </si>
  <si>
    <t>Imponible</t>
  </si>
  <si>
    <t>Detalle</t>
  </si>
  <si>
    <t>Promedio</t>
  </si>
  <si>
    <t>Valor Diario</t>
  </si>
  <si>
    <t>Meses</t>
  </si>
  <si>
    <t>Total</t>
  </si>
  <si>
    <t>Debe</t>
  </si>
  <si>
    <t>Haber</t>
  </si>
  <si>
    <t>RUT</t>
  </si>
  <si>
    <t>Origen</t>
  </si>
  <si>
    <t>Monto</t>
  </si>
  <si>
    <t>Probabilidad de Ocurrencia</t>
  </si>
  <si>
    <t>10.000-2</t>
  </si>
  <si>
    <t>Demanda Civil</t>
  </si>
  <si>
    <t>11.000-4</t>
  </si>
  <si>
    <t>18.000-3</t>
  </si>
  <si>
    <t>17.000-4</t>
  </si>
  <si>
    <t>21.000-k</t>
  </si>
  <si>
    <t>Costos y Reajustes</t>
  </si>
  <si>
    <t>Totales</t>
  </si>
  <si>
    <t>Valor</t>
  </si>
  <si>
    <t>Vencimiento</t>
  </si>
  <si>
    <t>Periodo</t>
  </si>
  <si>
    <t xml:space="preserve">Días </t>
  </si>
  <si>
    <t>Luz</t>
  </si>
  <si>
    <t>Agua</t>
  </si>
  <si>
    <t>Celular</t>
  </si>
  <si>
    <t>Fono</t>
  </si>
  <si>
    <t>Remuneración</t>
  </si>
  <si>
    <t>N/A</t>
  </si>
  <si>
    <t>Arriendo</t>
  </si>
  <si>
    <t>Repuestos</t>
  </si>
  <si>
    <t>a)     Provisión Vacaciones, se tiene el siguiente detalle que se debe contabilizar</t>
  </si>
  <si>
    <t>Fecha</t>
  </si>
  <si>
    <t>-</t>
  </si>
  <si>
    <t>Sueldo Base</t>
  </si>
  <si>
    <t>Horas Extras</t>
  </si>
  <si>
    <t>Gratificación</t>
  </si>
  <si>
    <t>Viatico</t>
  </si>
  <si>
    <t xml:space="preserve">Julieta Filgueira </t>
  </si>
  <si>
    <t>Paulina Ulloa</t>
  </si>
  <si>
    <t xml:space="preserve">Partes III.- A continuación, se le entrega una serie de Ejercicios, para contabilizar al 31.12.2025. </t>
  </si>
  <si>
    <t>1)     El detalle de la información al 2025 es el siguiente para evaluar su provisión:</t>
  </si>
  <si>
    <t>Colación</t>
  </si>
  <si>
    <t>31.12.</t>
  </si>
  <si>
    <t>30.11</t>
  </si>
  <si>
    <t>30.09</t>
  </si>
  <si>
    <t>31.10</t>
  </si>
  <si>
    <t>Hans Otth</t>
  </si>
  <si>
    <t>Bono contabilidad</t>
  </si>
  <si>
    <t>Bono auditoría</t>
  </si>
  <si>
    <t xml:space="preserve">Bono </t>
  </si>
  <si>
    <t xml:space="preserve">c) El 31 de octubre , gerencia tomó la decisión de cerrar un departamento por un valor de 50.000.000   </t>
  </si>
  <si>
    <t>e)	La sociedad tiene un contrato vigente de ventas de existencias por un valor de $75.000.000 con entrega el 10 de marzo del siguiente año, al 31 de diciembre y por distintas circunstancias la entidad se da cuenta que el costo de cumplir el contrato es de $103.000.000., registre si es necesario, la transacción al cierre y a la entrega de los productos.</t>
  </si>
  <si>
    <t>f) El detalle de los juicios es el siguiente: comente cuales se deben revelar</t>
  </si>
  <si>
    <t>Revelar</t>
  </si>
  <si>
    <t>Provisionar</t>
  </si>
  <si>
    <t>h)     El detalle de las facturas de compra encontradas en el 2026 con respecto al 2025 es la siguiente, evalúe su provisión:</t>
  </si>
  <si>
    <t>j) Se venden productos con garantía, al 31 de diciembre de 2025 las ventas fueron de $900.000.000, según la información proporcionada el gasto incurrido en la garantía de los productos vendidos en años anteriores fue el siguiente en cada año (nunca se generó provisión por este concepto):</t>
  </si>
  <si>
    <t>Maxi Ramos</t>
  </si>
  <si>
    <t>movilización</t>
  </si>
  <si>
    <t>Hotas extras</t>
  </si>
  <si>
    <t>Bono</t>
  </si>
  <si>
    <t>El 20 de diciembre del mismo año se acordó, por parte del gerente general, un plan; el cual tiene detallado el despido de las personas del departamento que se ejecutara en el mes de julio del próximo año, la estimación por costos de reestructuración es de $61.000.000.</t>
  </si>
  <si>
    <t xml:space="preserve">d) La sociedad, recibe información al cierre que el  efecto en las fluctuaciones de cambio de moneda afectará con un gasto de $50.000.000 con una probabilidad del 99%. </t>
  </si>
  <si>
    <t>e)	La sociedad tiene un contrato vigente de ventas de existencias por un valor de $75.000.000 con entrega el 10 de marzo del siguiente año, al 31 de diciembre y por distintas circunstancias la entidad se da cuenta que el costo de cumplir el contrato es de $53.000.000., registre si es necesario, la transacción al cierre y a la entrega de los productos.</t>
  </si>
  <si>
    <t>20.01.2026</t>
  </si>
  <si>
    <t>12.01.2026</t>
  </si>
  <si>
    <t>17.01.2026</t>
  </si>
  <si>
    <t>15.01.2026</t>
  </si>
  <si>
    <t>12.12.2025 al 08.01.2026</t>
  </si>
  <si>
    <t>07.12.2025 al 05.01.2026</t>
  </si>
  <si>
    <t>22.12.2025 al 19.01.2026</t>
  </si>
  <si>
    <t>01.12.2025 al 01.01.2026</t>
  </si>
  <si>
    <t>10.12.2025 al 07.01.2026</t>
  </si>
  <si>
    <t>19.12.2025 al 18.01.2026</t>
  </si>
  <si>
    <t>30.01.2026</t>
  </si>
  <si>
    <t>05.12.2025 al 04.01.2026</t>
  </si>
  <si>
    <t>09.12.2025 al 08.01.2026</t>
  </si>
  <si>
    <t>25.01.2026</t>
  </si>
  <si>
    <t>i)	La entidad en mayo, del próximo año debe cancelar por conceptos medioambientales al estado el 6,5% de las ventas generadas en el año, la entidad genero ventas por $950.000.000</t>
  </si>
  <si>
    <t>j) Se venden productos con garantía, al 31 de diciembre de 2025 las ventas fueron de $830.000.000, según la información proporcionada el gasto incurrido en la garantía de los productos vendidos en años anteriores fue el siguiente en cada año (nunca se generó provisión por este concepto):</t>
  </si>
  <si>
    <t>31.12.2025</t>
  </si>
  <si>
    <t>Gasto</t>
  </si>
  <si>
    <t>Pasivo</t>
  </si>
  <si>
    <t>Vacaciones</t>
  </si>
  <si>
    <t>Provisión Vacaciones</t>
  </si>
  <si>
    <t>Glosa: contabilización de provisión vacaciones considerando el factor de 1,75 por mes</t>
  </si>
  <si>
    <t>b) Se debe generar una mantención y reparación a la planta de producción en el 2026, por un valor estimado según los expertos del 75% de proba por un monto de $65.000.000.</t>
  </si>
  <si>
    <t>Sin ajuste contable</t>
  </si>
  <si>
    <t>Glosa: según nic 37, no se provisionan los mantenimientos o grandes reparaciones</t>
  </si>
  <si>
    <r>
      <t xml:space="preserve">El 20 de diciembre del mismo año se acordó, </t>
    </r>
    <r>
      <rPr>
        <sz val="12"/>
        <color rgb="FFFF0000"/>
        <rFont val="Georgia"/>
        <family val="1"/>
      </rPr>
      <t>por parte del directorio</t>
    </r>
    <r>
      <rPr>
        <sz val="12"/>
        <color theme="1"/>
        <rFont val="Georgia"/>
        <family val="1"/>
      </rPr>
      <t>, un plan; el cual tiene detallado el despido de las personas del departamento que se ejecutara en el mes de julio del próximo año, la estimación por costos de reestructuración es de $68.000.000.</t>
    </r>
  </si>
  <si>
    <t>Gasto por Reestructuración</t>
  </si>
  <si>
    <t>Provisión Reestructuración</t>
  </si>
  <si>
    <t>Glosa: según nic 37, esto aplica como una provisión especifica, generado por los directores</t>
  </si>
  <si>
    <t>30.07.2026</t>
  </si>
  <si>
    <t>Finiquitos</t>
  </si>
  <si>
    <t>Glosa: pago de finiquitos en julio del 2026</t>
  </si>
  <si>
    <r>
      <t xml:space="preserve">d) La sociedad, recibe información al cierre de los estados financieros, por parte de la NASA que caerá un asteroide con un 95% de probabilidad. El experto mundialmente reconocido Carlos Filgueira en Normas Contables, predice que este efecto en las </t>
    </r>
    <r>
      <rPr>
        <sz val="12"/>
        <color rgb="FFFF0000"/>
        <rFont val="Georgia"/>
        <family val="1"/>
      </rPr>
      <t>fluctuaciones de cambio de moneda</t>
    </r>
    <r>
      <rPr>
        <sz val="12"/>
        <color theme="1"/>
        <rFont val="Georgia"/>
        <family val="1"/>
      </rPr>
      <t xml:space="preserve"> afectara con un gasto de $50.000.000 con una probabilidad del 99%. </t>
    </r>
  </si>
  <si>
    <t>Glosa: según nic 37, no se provisionan los riesgos de fluctuaciones futuras de cambio de moneda</t>
  </si>
  <si>
    <t>VENTAS</t>
  </si>
  <si>
    <t>Costo</t>
  </si>
  <si>
    <t>COSTO</t>
  </si>
  <si>
    <t>Neto</t>
  </si>
  <si>
    <t>Gasto por Contrato Oneroso</t>
  </si>
  <si>
    <t>Provisión Contrato Oneroso</t>
  </si>
  <si>
    <t>Glosa: según nic 37, esto aplica como una provisión especifica, en la pérdida en un contrato</t>
  </si>
  <si>
    <t>10.03.2026</t>
  </si>
  <si>
    <t>Activo</t>
  </si>
  <si>
    <t>Ganancia</t>
  </si>
  <si>
    <t>Cuenta por Cobrar</t>
  </si>
  <si>
    <t>Venta</t>
  </si>
  <si>
    <t>Costo de Venta</t>
  </si>
  <si>
    <t>Inventario</t>
  </si>
  <si>
    <t>Glosa: liquidación del contrato, aplicando la provisión de reestructuración</t>
  </si>
  <si>
    <t>NO</t>
  </si>
  <si>
    <t>SI</t>
  </si>
  <si>
    <t>Juicios</t>
  </si>
  <si>
    <t>Provisión Juicios</t>
  </si>
  <si>
    <t>Glosa: Provisión, según NIC 37 por probabilidad de ocurrencia sobre el 50%</t>
  </si>
  <si>
    <r>
      <t xml:space="preserve">g) La sociedad, recibe información al cierre de los estados financieros, por parte del experto en NIIF (mundialmente reconocido), Carlos Filgueira Ramos, que la nueva norma de provisiones que se aplica el año 2026 puede tener un impacto en los estados financieros de $39.000.000 con una probabilidad del </t>
    </r>
    <r>
      <rPr>
        <sz val="12"/>
        <color rgb="FFFF0000"/>
        <rFont val="Georgia"/>
        <family val="1"/>
      </rPr>
      <t>92%</t>
    </r>
    <r>
      <rPr>
        <sz val="12"/>
        <color theme="1"/>
        <rFont val="Georgia"/>
        <family val="1"/>
      </rPr>
      <t>.</t>
    </r>
  </si>
  <si>
    <t>01.01.2026</t>
  </si>
  <si>
    <t>1 día</t>
  </si>
  <si>
    <t>01.01.2027</t>
  </si>
  <si>
    <t>1 año + 1 día</t>
  </si>
  <si>
    <t>01.01.2028</t>
  </si>
  <si>
    <t>01.01.2029</t>
  </si>
  <si>
    <t>sin provisión</t>
  </si>
  <si>
    <t>Cambios Normativos</t>
  </si>
  <si>
    <t>Provisión Cambios Normativos</t>
  </si>
  <si>
    <t>Glosa: Ajuste según NIC 37 por cambios en la normativa que ocurren al siguiente día</t>
  </si>
  <si>
    <t>h) El detalle de las facturas de compra encontradas en el 2026 con respecto al 2025 es la siguiente, evalúe su provisión:</t>
  </si>
  <si>
    <t>Gastos de Luz</t>
  </si>
  <si>
    <t>Gastos de agua</t>
  </si>
  <si>
    <t>Gastos de celular</t>
  </si>
  <si>
    <t>Gastos de fono</t>
  </si>
  <si>
    <t>Gastos Generales</t>
  </si>
  <si>
    <t>Provisión Gastos Generales</t>
  </si>
  <si>
    <t>Glosa: Ajuste cuenta por pagar, según los gastos devengados de los servicios básicos</t>
  </si>
  <si>
    <t>i) La entidad en mayo, del próximo año debe cancelar por conceptos medioambientales al estado el 3,5% de las ventas generadas en el año, la entidad genero ventas por $950.000.000</t>
  </si>
  <si>
    <t>Gasto Medioambiental</t>
  </si>
  <si>
    <t>Provisión Medioambiental</t>
  </si>
  <si>
    <t>30.05.2026</t>
  </si>
  <si>
    <t>Banco Santander</t>
  </si>
  <si>
    <t>Glosa: pago por conceptos medioambientales</t>
  </si>
  <si>
    <t>Garantías</t>
  </si>
  <si>
    <t xml:space="preserve">Provisión Tipo Comercial </t>
  </si>
  <si>
    <t>Glosa: Ajuste según NIC 37 aplicación de garantías cumpliendo los 4 conceptos (obligación presente, suceso pasado, estimación fiable y salida de recursos)</t>
  </si>
  <si>
    <t>Glosa: Ajuste según NIC 37 aplicación de multas mediambientales cumpliendo los 4 conceptos (obligación presente, suceso pasado, estimación fiable y salida de recursos)</t>
  </si>
  <si>
    <t xml:space="preserve">Ejercicio PPE </t>
  </si>
  <si>
    <t>Activo Fijo Tributario 31.12.2024</t>
  </si>
  <si>
    <t>Vida Útil</t>
  </si>
  <si>
    <t>Bruto</t>
  </si>
  <si>
    <t>Depreciación</t>
  </si>
  <si>
    <t>Utilizada</t>
  </si>
  <si>
    <t>(meses)</t>
  </si>
  <si>
    <t>Acumulada</t>
  </si>
  <si>
    <t>Terrenos</t>
  </si>
  <si>
    <t>Total Valparaíso</t>
  </si>
  <si>
    <t>Total La Serena</t>
  </si>
  <si>
    <t>Edificaciones</t>
  </si>
  <si>
    <t>Total Santiago</t>
  </si>
  <si>
    <t>Total Providencia</t>
  </si>
  <si>
    <t xml:space="preserve">Vehículos </t>
  </si>
  <si>
    <t>Vehículos</t>
  </si>
  <si>
    <t>Información proporcionada 01.01.2025</t>
  </si>
  <si>
    <t>Valor Residual</t>
  </si>
  <si>
    <t>Tasado</t>
  </si>
  <si>
    <t>Errázuriz 2312, Valparaíso</t>
  </si>
  <si>
    <t>Cuatro esquina, La Serena</t>
  </si>
  <si>
    <t>Santiago</t>
  </si>
  <si>
    <t>Providencia</t>
  </si>
  <si>
    <t>Vehículos Terrestres</t>
  </si>
  <si>
    <t>Se valoriza al costo atribuido</t>
  </si>
  <si>
    <t>Información proporcionada 31.12.2025</t>
  </si>
  <si>
    <t>Se pide efectuar los asientos contables de adopción a las normas internacionales al 01.01.2025 y los asientos contables al 31.12.2025</t>
  </si>
  <si>
    <t>PCGA</t>
  </si>
  <si>
    <t>NIIF</t>
  </si>
  <si>
    <t>Ajuste</t>
  </si>
  <si>
    <r>
      <t>o</t>
    </r>
    <r>
      <rPr>
        <sz val="7"/>
        <color rgb="FF000000"/>
        <rFont val="Georgia"/>
        <family val="1"/>
      </rPr>
      <t xml:space="preserve">    </t>
    </r>
    <r>
      <rPr>
        <sz val="9"/>
        <color rgb="FF000000"/>
        <rFont val="Georgia"/>
        <family val="1"/>
      </rPr>
      <t>El 31 de diciembre de 2025, en el edificio de providencia, se encontraton problemas estructurales, por lo cual el valor de mercado del edificio queda en 10.000.000</t>
    </r>
  </si>
  <si>
    <r>
      <t>o</t>
    </r>
    <r>
      <rPr>
        <sz val="7"/>
        <color rgb="FF000000"/>
        <rFont val="Georgia"/>
        <family val="1"/>
      </rPr>
      <t xml:space="preserve">    </t>
    </r>
    <r>
      <rPr>
        <sz val="9"/>
        <color rgb="FF000000"/>
        <rFont val="Georgia"/>
        <family val="1"/>
      </rPr>
      <t>El Edificio de Santiago aumenta su valor y queda en 210.000.000</t>
    </r>
  </si>
  <si>
    <r>
      <t>o</t>
    </r>
    <r>
      <rPr>
        <sz val="7"/>
        <color rgb="FF000000"/>
        <rFont val="Georgia"/>
        <family val="1"/>
      </rPr>
      <t xml:space="preserve">    </t>
    </r>
    <r>
      <rPr>
        <sz val="9"/>
        <color rgb="FF000000"/>
        <rFont val="Georgia"/>
        <family val="1"/>
      </rPr>
      <t>El Terreno ubicado en Valparaíso se tasa nuevamente en 160.000.000</t>
    </r>
  </si>
  <si>
    <r>
      <t>o</t>
    </r>
    <r>
      <rPr>
        <sz val="7"/>
        <color rgb="FF000000"/>
        <rFont val="Georgia"/>
        <family val="1"/>
      </rPr>
      <t xml:space="preserve">    </t>
    </r>
    <r>
      <rPr>
        <sz val="9"/>
        <color rgb="FF000000"/>
        <rFont val="Georgia"/>
        <family val="1"/>
      </rPr>
      <t>El Terreno ubicado en La Serena se tasa nuevamente en 220.000.000</t>
    </r>
  </si>
  <si>
    <t>NIIF 1</t>
  </si>
  <si>
    <t>Patrimonio</t>
  </si>
  <si>
    <t>Resultados Acumulados</t>
  </si>
  <si>
    <t>Glosa: Adopción a la NIIF 1, ocupando cuenta patrimonial de resultados acumulados</t>
  </si>
  <si>
    <t>NIC 16</t>
  </si>
  <si>
    <t>01.01.2025</t>
  </si>
  <si>
    <t>Otras Reservas</t>
  </si>
  <si>
    <t>Glosa: aumento de terrenos, ocupando la NIC 16 cuenta patrimonial de otras reservas</t>
  </si>
  <si>
    <t>Glosa:</t>
  </si>
  <si>
    <t>Glosa: ajuste aplicando NIIF 1, ocupando cuenta patrimonial de otras reservas en el aumento</t>
  </si>
  <si>
    <t>Glosa:Ajuste, según NIC 16, aumentando la cuenta de otras reservas por aumento del valor tasado</t>
  </si>
  <si>
    <t>Dep. Acumulada</t>
  </si>
  <si>
    <t>Glosa: Adopción a la NIIF 1, aplicando NIC 16 párrafo 35 y cuenta de otras reservas por aumento</t>
  </si>
  <si>
    <t>Depreciar</t>
  </si>
  <si>
    <t>Venta AF</t>
  </si>
  <si>
    <t>Deterioro AF</t>
  </si>
  <si>
    <t>Depreciación Edificios</t>
  </si>
  <si>
    <t>Glosa: Depreciación Edificio por 1 año</t>
  </si>
  <si>
    <t xml:space="preserve">Tasación </t>
  </si>
  <si>
    <t>Glosa: Tasación de edificios, según NIC 16, aplicando párrafo 35 en el aumento de activo y cuenta patrimonial de otras reservas</t>
  </si>
  <si>
    <t>Glosa: Ajuste según NIIF 1, aplicando NIC 16 párrafo 35 aumentando dep acum y ocupando resultados acumulados</t>
  </si>
  <si>
    <t>Glosa: Depreciación 1 mes</t>
  </si>
  <si>
    <t>Deterioro Edificios</t>
  </si>
  <si>
    <t>Glosa: Deterioro edificio, aplicando NIC 16 párrafo 35 aumentando la cuenta de dep acum</t>
  </si>
  <si>
    <t>Sin ajuste contable por estar al costo atribuido</t>
  </si>
  <si>
    <t>Depreciación Vehículos</t>
  </si>
  <si>
    <t>Glosa: Depreciación vehículos 1 año</t>
  </si>
  <si>
    <t>Glosa: Provisión de Vacaciones devengadas</t>
  </si>
  <si>
    <r>
      <t xml:space="preserve">b) Se debe generar una </t>
    </r>
    <r>
      <rPr>
        <sz val="12"/>
        <color rgb="FFFF0000"/>
        <rFont val="Georgia"/>
        <family val="1"/>
      </rPr>
      <t>mantención y reparación</t>
    </r>
    <r>
      <rPr>
        <sz val="12"/>
        <color theme="1"/>
        <rFont val="Georgia"/>
        <family val="1"/>
      </rPr>
      <t xml:space="preserve"> a la planta de producción en el 2026, por un valor estimado según los expertos del 100% de $95.000.000.</t>
    </r>
  </si>
  <si>
    <t>Glosa: Sin ajuste contable, no cumple con la NIC 37</t>
  </si>
  <si>
    <t>Sin ajuste contable, no cumple con la aplicación</t>
  </si>
  <si>
    <t>específica de la NiC 37</t>
  </si>
  <si>
    <t>Sin ajuste</t>
  </si>
  <si>
    <t>Resultado</t>
  </si>
  <si>
    <t>Clientes</t>
  </si>
  <si>
    <t xml:space="preserve">Existencias </t>
  </si>
  <si>
    <t xml:space="preserve">Glosa: contabilización de Venta </t>
  </si>
  <si>
    <t>si</t>
  </si>
  <si>
    <t>no</t>
  </si>
  <si>
    <t>Glosa: Ajuste según NIC 37 Juicios</t>
  </si>
  <si>
    <r>
      <t>g)	La sociedad, recibe información al cierre de los estados financieros, por parte del experto en NIIF (mundialmente reconocido), Carlos Filgueira Ramos, que la nueva norma de provisiones que se aplica</t>
    </r>
    <r>
      <rPr>
        <sz val="12"/>
        <color rgb="FFFF0000"/>
        <rFont val="Georgia"/>
        <family val="1"/>
      </rPr>
      <t xml:space="preserve"> el año 2028</t>
    </r>
    <r>
      <rPr>
        <sz val="12"/>
        <color theme="1"/>
        <rFont val="Georgia"/>
        <family val="1"/>
      </rPr>
      <t xml:space="preserve"> puede tener un impacto en los estados financieros de $39.000.000 con una probabilidad del 100%.</t>
    </r>
  </si>
  <si>
    <t>Glosa: ajuste gastos generales</t>
  </si>
  <si>
    <t>Glosa: ajuste según NIC 37 aceptada provisión</t>
  </si>
  <si>
    <t>Provisión Tipo Comercial</t>
  </si>
  <si>
    <t>Glosa: ajuste según NIC 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</si>
</sst>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 #,##0.00_ ;_ * \-#,##0.00_ ;_ * &quot;-&quot;_ ;_ @_ "/>
  </numFmts>
  <fonts count="27" x14ac:knownFonts="1">
    <font>
      <sz val="11"/>
      <color theme="1"/>
      <name val="Calibri"/>
      <family val="2"/>
      <scheme val="minor"/>
    </font>
    <font>
      <sz val="11"/>
      <color theme="1"/>
      <name val="Calibri"/>
      <family val="2"/>
      <scheme val="minor"/>
    </font>
    <font>
      <sz val="12"/>
      <color theme="1"/>
      <name val="Georgia"/>
      <family val="1"/>
    </font>
    <font>
      <b/>
      <u/>
      <sz val="12"/>
      <color theme="1"/>
      <name val="Georgia"/>
      <family val="1"/>
    </font>
    <font>
      <b/>
      <sz val="12"/>
      <color theme="1"/>
      <name val="Georgia"/>
      <family val="1"/>
    </font>
    <font>
      <sz val="12"/>
      <color rgb="FF000000"/>
      <name val="Georgia"/>
      <family val="1"/>
    </font>
    <font>
      <b/>
      <sz val="12"/>
      <color rgb="FF000000"/>
      <name val="Georgia"/>
      <family val="1"/>
    </font>
    <font>
      <sz val="10"/>
      <color rgb="FF000000"/>
      <name val="Georgia"/>
      <family val="1"/>
    </font>
    <font>
      <b/>
      <sz val="10"/>
      <color rgb="FF000000"/>
      <name val="Georgia"/>
      <family val="1"/>
    </font>
    <font>
      <sz val="11"/>
      <color rgb="FF000000"/>
      <name val="Georgia"/>
      <family val="1"/>
    </font>
    <font>
      <sz val="12"/>
      <color rgb="FFFF0000"/>
      <name val="Georgia"/>
      <family val="1"/>
    </font>
    <font>
      <sz val="20"/>
      <color theme="1"/>
      <name val="Georgia"/>
      <family val="1"/>
    </font>
    <font>
      <sz val="11"/>
      <color theme="1"/>
      <name val="Calibri"/>
      <family val="2"/>
    </font>
    <font>
      <b/>
      <u/>
      <sz val="11"/>
      <color theme="1"/>
      <name val="Georgia"/>
      <family val="1"/>
    </font>
    <font>
      <sz val="4"/>
      <color rgb="FF000000"/>
      <name val="Georgia"/>
      <family val="1"/>
    </font>
    <font>
      <b/>
      <u/>
      <sz val="9"/>
      <color rgb="FF000000"/>
      <name val="Georgia"/>
      <family val="1"/>
    </font>
    <font>
      <b/>
      <sz val="9"/>
      <color theme="1"/>
      <name val="Georgia"/>
      <family val="1"/>
    </font>
    <font>
      <sz val="5"/>
      <color rgb="FF000000"/>
      <name val="Georgia"/>
      <family val="1"/>
    </font>
    <font>
      <b/>
      <sz val="9"/>
      <color rgb="FF000000"/>
      <name val="Georgia"/>
      <family val="1"/>
    </font>
    <font>
      <sz val="9"/>
      <color theme="1"/>
      <name val="Georgia"/>
      <family val="1"/>
    </font>
    <font>
      <b/>
      <sz val="5"/>
      <color rgb="FF000000"/>
      <name val="Georgia"/>
      <family val="1"/>
    </font>
    <font>
      <sz val="9"/>
      <color rgb="FF000000"/>
      <name val="Georgia"/>
      <family val="1"/>
    </font>
    <font>
      <sz val="11"/>
      <color theme="1"/>
      <name val="Georgia"/>
      <family val="1"/>
    </font>
    <font>
      <b/>
      <sz val="11"/>
      <color theme="1"/>
      <name val="Georgia"/>
      <family val="1"/>
    </font>
    <font>
      <sz val="7"/>
      <color rgb="FF000000"/>
      <name val="Georgia"/>
      <family val="1"/>
    </font>
    <font>
      <sz val="11"/>
      <color rgb="FFFF0000"/>
      <name val="Georgia"/>
      <family val="1"/>
    </font>
    <font>
      <sz val="11"/>
      <name val="Georgia"/>
      <family val="1"/>
    </font>
  </fonts>
  <fills count="11">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D9D9D9"/>
        <bgColor indexed="64"/>
      </patternFill>
    </fill>
    <fill>
      <patternFill patternType="solid">
        <fgColor theme="5" tint="0.59999389629810485"/>
        <bgColor indexed="64"/>
      </patternFill>
    </fill>
    <fill>
      <patternFill patternType="solid">
        <fgColor theme="2" tint="-0.749992370372631"/>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top/>
      <bottom/>
      <diagonal/>
    </border>
    <border>
      <left style="medium">
        <color indexed="64"/>
      </left>
      <right style="medium">
        <color indexed="64"/>
      </right>
      <top/>
      <bottom style="medium">
        <color rgb="FF000000"/>
      </bottom>
      <diagonal/>
    </border>
  </borders>
  <cellStyleXfs count="2">
    <xf numFmtId="0" fontId="0" fillId="0" borderId="0"/>
    <xf numFmtId="41" fontId="1" fillId="0" borderId="0" applyFont="0" applyFill="0" applyBorder="0" applyAlignment="0" applyProtection="0"/>
  </cellStyleXfs>
  <cellXfs count="379">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applyAlignment="1">
      <alignment horizontal="lef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3" fontId="5" fillId="0" borderId="5" xfId="0" applyNumberFormat="1" applyFont="1" applyBorder="1" applyAlignment="1">
      <alignment horizontal="right" vertical="center" wrapText="1"/>
    </xf>
    <xf numFmtId="3" fontId="2" fillId="0" borderId="5" xfId="0" applyNumberFormat="1" applyFont="1" applyBorder="1" applyAlignment="1">
      <alignment horizontal="right" vertical="center" wrapText="1"/>
    </xf>
    <xf numFmtId="0" fontId="2" fillId="0" borderId="0" xfId="0" applyFont="1" applyAlignment="1">
      <alignment horizontal="justify" vertical="center" wrapText="1"/>
    </xf>
    <xf numFmtId="3" fontId="6" fillId="2" borderId="5" xfId="0" applyNumberFormat="1" applyFont="1" applyFill="1" applyBorder="1" applyAlignment="1">
      <alignment horizontal="right" vertical="center" wrapText="1"/>
    </xf>
    <xf numFmtId="0" fontId="5" fillId="0" borderId="3"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5" xfId="0" applyFont="1" applyBorder="1" applyAlignment="1">
      <alignment horizontal="center" vertical="center" wrapText="1"/>
    </xf>
    <xf numFmtId="3" fontId="6" fillId="0" borderId="5" xfId="0" applyNumberFormat="1" applyFont="1" applyBorder="1" applyAlignment="1">
      <alignment horizontal="right" vertical="center" wrapText="1"/>
    </xf>
    <xf numFmtId="0" fontId="2" fillId="0" borderId="3" xfId="0" applyFont="1" applyBorder="1"/>
    <xf numFmtId="0" fontId="2" fillId="0" borderId="13" xfId="0" applyFont="1" applyBorder="1" applyAlignment="1">
      <alignment horizont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6" xfId="0" applyFont="1" applyBorder="1" applyAlignment="1">
      <alignment horizontal="center"/>
    </xf>
    <xf numFmtId="0" fontId="2" fillId="0" borderId="12" xfId="0" applyFont="1" applyBorder="1"/>
    <xf numFmtId="0" fontId="2" fillId="0" borderId="11" xfId="0" applyFont="1" applyBorder="1"/>
    <xf numFmtId="0" fontId="2" fillId="0" borderId="5" xfId="0" applyFont="1" applyBorder="1"/>
    <xf numFmtId="41" fontId="2" fillId="0" borderId="4" xfId="1" applyFont="1" applyBorder="1" applyAlignment="1">
      <alignment horizontal="center"/>
    </xf>
    <xf numFmtId="41" fontId="2" fillId="0" borderId="3" xfId="1" applyFont="1" applyBorder="1"/>
    <xf numFmtId="0" fontId="4" fillId="4" borderId="1" xfId="0" applyFont="1" applyFill="1" applyBorder="1" applyAlignment="1">
      <alignment horizontal="center"/>
    </xf>
    <xf numFmtId="0" fontId="4" fillId="4" borderId="1" xfId="0" applyFont="1" applyFill="1" applyBorder="1"/>
    <xf numFmtId="0" fontId="2" fillId="0" borderId="7" xfId="0" applyFont="1" applyBorder="1"/>
    <xf numFmtId="0" fontId="2" fillId="0" borderId="4" xfId="0" applyFont="1" applyBorder="1"/>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2" fillId="4" borderId="9" xfId="0" applyFont="1" applyFill="1" applyBorder="1" applyAlignment="1">
      <alignment horizontal="left"/>
    </xf>
    <xf numFmtId="0" fontId="2" fillId="4" borderId="10" xfId="0" applyFont="1" applyFill="1" applyBorder="1" applyAlignment="1">
      <alignment horizontal="left"/>
    </xf>
    <xf numFmtId="0" fontId="2" fillId="4" borderId="2" xfId="0" applyFont="1" applyFill="1" applyBorder="1" applyAlignment="1">
      <alignment horizontal="left"/>
    </xf>
    <xf numFmtId="0" fontId="6" fillId="2" borderId="9" xfId="0" applyFont="1" applyFill="1" applyBorder="1" applyAlignment="1">
      <alignment horizontal="center" vertical="center" wrapText="1"/>
    </xf>
    <xf numFmtId="0" fontId="7" fillId="3" borderId="0" xfId="0" applyFont="1" applyFill="1" applyAlignment="1">
      <alignment vertical="center"/>
    </xf>
    <xf numFmtId="41" fontId="2" fillId="0" borderId="0" xfId="1" applyFont="1"/>
    <xf numFmtId="41" fontId="7" fillId="3" borderId="0" xfId="1" applyFont="1" applyFill="1" applyAlignment="1">
      <alignment vertical="center"/>
    </xf>
    <xf numFmtId="0" fontId="2" fillId="0" borderId="15" xfId="0" applyFont="1" applyBorder="1" applyAlignment="1">
      <alignment horizontal="left"/>
    </xf>
    <xf numFmtId="0" fontId="2" fillId="0" borderId="6" xfId="0" applyFont="1" applyBorder="1" applyAlignment="1">
      <alignment horizontal="left"/>
    </xf>
    <xf numFmtId="9" fontId="9" fillId="0" borderId="1"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41" fontId="8" fillId="2" borderId="7" xfId="1" applyFont="1" applyFill="1" applyBorder="1" applyAlignment="1">
      <alignment horizontal="center" vertical="center"/>
    </xf>
    <xf numFmtId="0" fontId="7" fillId="3" borderId="16" xfId="0" applyFont="1" applyFill="1" applyBorder="1" applyAlignment="1">
      <alignment horizontal="right" vertical="center"/>
    </xf>
    <xf numFmtId="41" fontId="7" fillId="3" borderId="16" xfId="1" applyFont="1" applyFill="1" applyBorder="1" applyAlignment="1">
      <alignment horizontal="right" vertical="center"/>
    </xf>
    <xf numFmtId="3" fontId="7" fillId="3" borderId="16" xfId="0" applyNumberFormat="1" applyFont="1" applyFill="1" applyBorder="1" applyAlignment="1">
      <alignment horizontal="right" vertical="center"/>
    </xf>
    <xf numFmtId="41" fontId="7" fillId="3" borderId="16" xfId="1" applyFont="1" applyFill="1" applyBorder="1" applyAlignment="1">
      <alignment horizontal="center" vertical="center"/>
    </xf>
    <xf numFmtId="0" fontId="2" fillId="0" borderId="0" xfId="0" applyFont="1" applyAlignment="1">
      <alignment horizontal="center"/>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5" xfId="0" applyFont="1" applyBorder="1" applyAlignment="1">
      <alignment vertical="center" wrapText="1"/>
    </xf>
    <xf numFmtId="41" fontId="2" fillId="5" borderId="0" xfId="1" applyFont="1" applyFill="1" applyBorder="1"/>
    <xf numFmtId="3" fontId="5" fillId="5" borderId="5" xfId="0" applyNumberFormat="1" applyFont="1" applyFill="1" applyBorder="1" applyAlignment="1">
      <alignment horizontal="right" vertical="center" wrapText="1"/>
    </xf>
    <xf numFmtId="9" fontId="9" fillId="5" borderId="3" xfId="0" applyNumberFormat="1" applyFont="1" applyFill="1" applyBorder="1" applyAlignment="1">
      <alignment horizontal="center" vertical="center" wrapText="1"/>
    </xf>
    <xf numFmtId="41" fontId="6" fillId="5" borderId="0" xfId="1" applyFont="1" applyFill="1" applyBorder="1" applyAlignment="1">
      <alignment horizontal="center" vertical="center"/>
    </xf>
    <xf numFmtId="41" fontId="5" fillId="5" borderId="0" xfId="1" applyFont="1" applyFill="1" applyBorder="1" applyAlignment="1">
      <alignment horizontal="right" vertical="center"/>
    </xf>
    <xf numFmtId="41" fontId="6" fillId="5" borderId="0" xfId="1" applyFont="1" applyFill="1" applyBorder="1" applyAlignment="1">
      <alignment horizontal="right" vertical="center"/>
    </xf>
    <xf numFmtId="0" fontId="6" fillId="2" borderId="10" xfId="0" applyFont="1" applyFill="1" applyBorder="1" applyAlignment="1">
      <alignment horizontal="center" vertical="center"/>
    </xf>
    <xf numFmtId="41" fontId="2" fillId="0" borderId="0" xfId="1" applyFont="1" applyBorder="1" applyAlignment="1">
      <alignment horizontal="center"/>
    </xf>
    <xf numFmtId="41" fontId="2" fillId="0" borderId="0" xfId="1" applyFont="1" applyBorder="1"/>
    <xf numFmtId="0" fontId="4" fillId="5" borderId="0" xfId="0" applyFont="1" applyFill="1" applyAlignment="1">
      <alignment horizontal="center"/>
    </xf>
    <xf numFmtId="41" fontId="2" fillId="5" borderId="0" xfId="1" applyFont="1" applyFill="1" applyBorder="1" applyAlignment="1">
      <alignment horizontal="center"/>
    </xf>
    <xf numFmtId="0" fontId="2" fillId="0" borderId="0" xfId="0" applyFont="1" applyAlignment="1">
      <alignment vertical="center" wrapText="1"/>
    </xf>
    <xf numFmtId="0" fontId="2" fillId="5" borderId="0" xfId="0" applyFont="1" applyFill="1"/>
    <xf numFmtId="0" fontId="2" fillId="0" borderId="0" xfId="0" applyFont="1" applyAlignment="1">
      <alignment horizontal="left"/>
    </xf>
    <xf numFmtId="0" fontId="8" fillId="2" borderId="18" xfId="0" applyFont="1" applyFill="1" applyBorder="1" applyAlignment="1">
      <alignment horizontal="center" vertical="center" wrapText="1"/>
    </xf>
    <xf numFmtId="0" fontId="8" fillId="2" borderId="18" xfId="0" applyFont="1" applyFill="1" applyBorder="1" applyAlignment="1">
      <alignment horizontal="center" vertical="center"/>
    </xf>
    <xf numFmtId="41" fontId="8" fillId="2" borderId="18" xfId="1" applyFont="1" applyFill="1" applyBorder="1" applyAlignment="1">
      <alignment horizontal="center" vertical="center"/>
    </xf>
    <xf numFmtId="0" fontId="7" fillId="3" borderId="20" xfId="0" applyFont="1" applyFill="1" applyBorder="1" applyAlignment="1">
      <alignment horizontal="right" vertical="center"/>
    </xf>
    <xf numFmtId="0" fontId="7" fillId="3" borderId="21" xfId="0" applyFont="1" applyFill="1" applyBorder="1" applyAlignment="1">
      <alignment vertical="center" wrapText="1"/>
    </xf>
    <xf numFmtId="0" fontId="7" fillId="3" borderId="22" xfId="0" applyFont="1" applyFill="1" applyBorder="1" applyAlignment="1">
      <alignment vertical="center" wrapText="1"/>
    </xf>
    <xf numFmtId="3" fontId="7" fillId="3" borderId="23" xfId="0" applyNumberFormat="1" applyFont="1" applyFill="1" applyBorder="1" applyAlignment="1">
      <alignment horizontal="right" vertical="center"/>
    </xf>
    <xf numFmtId="41" fontId="7" fillId="3" borderId="23" xfId="1" applyFont="1" applyFill="1" applyBorder="1" applyAlignment="1">
      <alignment horizontal="right" vertical="center"/>
    </xf>
    <xf numFmtId="41" fontId="7" fillId="3" borderId="23" xfId="1" applyFont="1" applyFill="1" applyBorder="1" applyAlignment="1">
      <alignment horizontal="center" vertical="center"/>
    </xf>
    <xf numFmtId="41" fontId="7" fillId="3" borderId="20" xfId="1" applyFont="1" applyFill="1" applyBorder="1" applyAlignment="1">
      <alignment horizontal="right" vertical="center"/>
    </xf>
    <xf numFmtId="41" fontId="7" fillId="3" borderId="25" xfId="1" applyFont="1" applyFill="1" applyBorder="1" applyAlignment="1">
      <alignment horizontal="right" vertical="center"/>
    </xf>
    <xf numFmtId="41" fontId="7" fillId="3" borderId="25" xfId="1" applyFont="1" applyFill="1" applyBorder="1" applyAlignment="1">
      <alignment horizontal="center" vertical="center"/>
    </xf>
    <xf numFmtId="0" fontId="8" fillId="3" borderId="19" xfId="0" applyFont="1" applyFill="1" applyBorder="1" applyAlignment="1">
      <alignment vertical="center" wrapText="1"/>
    </xf>
    <xf numFmtId="41" fontId="0" fillId="3" borderId="20" xfId="1" applyFont="1" applyFill="1" applyBorder="1" applyAlignment="1">
      <alignment horizontal="center" vertical="center"/>
    </xf>
    <xf numFmtId="0" fontId="8" fillId="2" borderId="28" xfId="0" applyFont="1" applyFill="1" applyBorder="1" applyAlignment="1">
      <alignment horizontal="center" vertical="center"/>
    </xf>
    <xf numFmtId="0" fontId="7" fillId="3" borderId="29" xfId="0" applyFont="1" applyFill="1" applyBorder="1" applyAlignment="1">
      <alignment horizontal="right" vertical="center"/>
    </xf>
    <xf numFmtId="0" fontId="7" fillId="3" borderId="26" xfId="0" applyFont="1" applyFill="1" applyBorder="1" applyAlignment="1">
      <alignment horizontal="right" vertical="center"/>
    </xf>
    <xf numFmtId="0" fontId="7" fillId="3" borderId="30" xfId="0" applyFont="1" applyFill="1" applyBorder="1" applyAlignment="1">
      <alignment horizontal="right" vertical="center"/>
    </xf>
    <xf numFmtId="0" fontId="7" fillId="3" borderId="31" xfId="0" applyFont="1" applyFill="1" applyBorder="1" applyAlignment="1">
      <alignment horizontal="right" vertical="center"/>
    </xf>
    <xf numFmtId="0" fontId="7" fillId="3" borderId="32" xfId="0" applyFont="1" applyFill="1" applyBorder="1" applyAlignment="1">
      <alignment horizontal="right" vertical="center"/>
    </xf>
    <xf numFmtId="0" fontId="7" fillId="3" borderId="33" xfId="0" applyFont="1" applyFill="1" applyBorder="1" applyAlignment="1">
      <alignment horizontal="right" vertical="center"/>
    </xf>
    <xf numFmtId="0" fontId="7" fillId="3" borderId="34" xfId="0" applyFont="1" applyFill="1" applyBorder="1" applyAlignment="1">
      <alignment horizontal="right" vertical="center"/>
    </xf>
    <xf numFmtId="0" fontId="7" fillId="3" borderId="4" xfId="0" applyFont="1" applyFill="1" applyBorder="1" applyAlignment="1">
      <alignment horizontal="right" vertical="center"/>
    </xf>
    <xf numFmtId="41" fontId="5" fillId="3" borderId="35" xfId="1" applyFont="1" applyFill="1" applyBorder="1" applyAlignment="1">
      <alignment horizontal="right" vertical="center"/>
    </xf>
    <xf numFmtId="41" fontId="6" fillId="2" borderId="1" xfId="1" applyFont="1" applyFill="1" applyBorder="1" applyAlignment="1">
      <alignment horizontal="center" vertical="center"/>
    </xf>
    <xf numFmtId="0" fontId="5" fillId="3" borderId="36" xfId="0" applyFont="1" applyFill="1" applyBorder="1" applyAlignment="1">
      <alignment vertical="center" wrapText="1"/>
    </xf>
    <xf numFmtId="0" fontId="5" fillId="3" borderId="37" xfId="0" applyFont="1" applyFill="1" applyBorder="1" applyAlignment="1">
      <alignment vertical="center" wrapText="1"/>
    </xf>
    <xf numFmtId="0" fontId="5" fillId="3" borderId="38" xfId="0" applyFont="1" applyFill="1" applyBorder="1" applyAlignment="1">
      <alignment vertical="center" wrapText="1"/>
    </xf>
    <xf numFmtId="0" fontId="6" fillId="2" borderId="1" xfId="0" applyFont="1" applyFill="1" applyBorder="1" applyAlignment="1">
      <alignment horizontal="center" vertical="center"/>
    </xf>
    <xf numFmtId="3" fontId="5" fillId="3" borderId="35" xfId="0" applyNumberFormat="1" applyFont="1" applyFill="1" applyBorder="1" applyAlignment="1">
      <alignment horizontal="right" vertical="center"/>
    </xf>
    <xf numFmtId="3" fontId="5" fillId="3" borderId="33" xfId="0" applyNumberFormat="1" applyFont="1" applyFill="1" applyBorder="1" applyAlignment="1">
      <alignment horizontal="right" vertical="center"/>
    </xf>
    <xf numFmtId="3" fontId="5" fillId="3" borderId="34" xfId="0" applyNumberFormat="1" applyFont="1" applyFill="1" applyBorder="1" applyAlignment="1">
      <alignment horizontal="right" vertical="center"/>
    </xf>
    <xf numFmtId="0" fontId="5" fillId="3" borderId="35" xfId="0" applyFont="1" applyFill="1" applyBorder="1" applyAlignment="1">
      <alignment horizontal="right" vertical="center"/>
    </xf>
    <xf numFmtId="0" fontId="5" fillId="3" borderId="33" xfId="0" applyFont="1" applyFill="1" applyBorder="1" applyAlignment="1">
      <alignment horizontal="right" vertical="center"/>
    </xf>
    <xf numFmtId="0" fontId="5" fillId="3" borderId="34" xfId="0" applyFont="1" applyFill="1" applyBorder="1" applyAlignment="1">
      <alignment horizontal="right" vertical="center"/>
    </xf>
    <xf numFmtId="0" fontId="5" fillId="3" borderId="39" xfId="0" applyFont="1" applyFill="1" applyBorder="1" applyAlignment="1">
      <alignment horizontal="right" vertical="center"/>
    </xf>
    <xf numFmtId="0" fontId="5" fillId="3" borderId="27" xfId="0" applyFont="1" applyFill="1" applyBorder="1" applyAlignment="1">
      <alignment horizontal="right" vertical="center"/>
    </xf>
    <xf numFmtId="0" fontId="2" fillId="0" borderId="27" xfId="0" applyFont="1" applyBorder="1"/>
    <xf numFmtId="0" fontId="5" fillId="3" borderId="40" xfId="0" applyFont="1" applyFill="1" applyBorder="1" applyAlignment="1">
      <alignment horizontal="right" vertical="center"/>
    </xf>
    <xf numFmtId="41" fontId="6" fillId="3" borderId="1" xfId="1" applyFont="1" applyFill="1" applyBorder="1" applyAlignment="1">
      <alignment horizontal="right" vertical="center"/>
    </xf>
    <xf numFmtId="0" fontId="6" fillId="0" borderId="0" xfId="0" applyFont="1" applyAlignment="1">
      <alignment horizontal="center" vertical="center" wrapText="1"/>
    </xf>
    <xf numFmtId="3" fontId="5" fillId="0" borderId="0" xfId="0" applyNumberFormat="1" applyFont="1" applyAlignment="1">
      <alignment horizontal="right" vertical="center" wrapText="1"/>
    </xf>
    <xf numFmtId="3" fontId="6" fillId="0" borderId="0" xfId="0" applyNumberFormat="1" applyFont="1" applyAlignment="1">
      <alignment horizontal="right" vertical="center" wrapText="1"/>
    </xf>
    <xf numFmtId="0" fontId="6" fillId="4" borderId="1" xfId="0" applyFont="1" applyFill="1" applyBorder="1" applyAlignment="1">
      <alignment horizontal="justify" vertical="center" wrapText="1"/>
    </xf>
    <xf numFmtId="0" fontId="6" fillId="4" borderId="2" xfId="0" applyFont="1" applyFill="1" applyBorder="1" applyAlignment="1">
      <alignment horizontal="center" vertical="center" wrapText="1"/>
    </xf>
    <xf numFmtId="0" fontId="6" fillId="0" borderId="0" xfId="0" applyFont="1" applyAlignment="1">
      <alignment horizontal="justify" vertical="center" wrapText="1"/>
    </xf>
    <xf numFmtId="0" fontId="8" fillId="2" borderId="28" xfId="0" applyFont="1" applyFill="1" applyBorder="1" applyAlignment="1">
      <alignment horizontal="center" vertical="center" wrapText="1"/>
    </xf>
    <xf numFmtId="0" fontId="8" fillId="3" borderId="41" xfId="0" applyFont="1" applyFill="1" applyBorder="1" applyAlignment="1">
      <alignment vertical="center" wrapText="1"/>
    </xf>
    <xf numFmtId="0" fontId="7" fillId="3" borderId="37" xfId="0" applyFont="1" applyFill="1" applyBorder="1" applyAlignment="1">
      <alignment vertical="center" wrapText="1"/>
    </xf>
    <xf numFmtId="0" fontId="7" fillId="3" borderId="42" xfId="0" applyFont="1" applyFill="1" applyBorder="1" applyAlignment="1">
      <alignment vertical="center" wrapText="1"/>
    </xf>
    <xf numFmtId="0" fontId="7" fillId="3" borderId="15" xfId="0" applyFont="1" applyFill="1" applyBorder="1" applyAlignment="1">
      <alignment vertical="center" wrapText="1"/>
    </xf>
    <xf numFmtId="0" fontId="7" fillId="3" borderId="31" xfId="0" applyFont="1" applyFill="1" applyBorder="1" applyAlignment="1">
      <alignment vertical="center" wrapText="1"/>
    </xf>
    <xf numFmtId="0" fontId="8" fillId="2" borderId="43" xfId="0" applyFont="1" applyFill="1" applyBorder="1" applyAlignment="1">
      <alignment horizontal="center" vertical="center"/>
    </xf>
    <xf numFmtId="0" fontId="7" fillId="3" borderId="44" xfId="0" applyFont="1" applyFill="1" applyBorder="1" applyAlignment="1">
      <alignment horizontal="right" vertical="center"/>
    </xf>
    <xf numFmtId="3" fontId="7" fillId="3" borderId="17" xfId="0" applyNumberFormat="1" applyFont="1" applyFill="1" applyBorder="1" applyAlignment="1">
      <alignment horizontal="right" vertical="center"/>
    </xf>
    <xf numFmtId="3" fontId="7" fillId="3" borderId="45" xfId="0" applyNumberFormat="1" applyFont="1" applyFill="1" applyBorder="1" applyAlignment="1">
      <alignment horizontal="right" vertical="center"/>
    </xf>
    <xf numFmtId="3" fontId="7" fillId="3" borderId="46" xfId="0" applyNumberFormat="1" applyFont="1" applyFill="1" applyBorder="1" applyAlignment="1">
      <alignment horizontal="right" vertical="center"/>
    </xf>
    <xf numFmtId="0" fontId="8" fillId="6" borderId="47" xfId="0" applyFont="1" applyFill="1" applyBorder="1" applyAlignment="1">
      <alignment horizontal="center" vertical="center"/>
    </xf>
    <xf numFmtId="0" fontId="8" fillId="6" borderId="48" xfId="0" applyFont="1" applyFill="1" applyBorder="1" applyAlignment="1">
      <alignment horizontal="center" vertical="center"/>
    </xf>
    <xf numFmtId="0" fontId="8" fillId="6" borderId="49" xfId="0" applyFont="1" applyFill="1" applyBorder="1" applyAlignment="1">
      <alignment horizontal="center" vertical="center"/>
    </xf>
    <xf numFmtId="0" fontId="7" fillId="6" borderId="19" xfId="0" applyFont="1" applyFill="1" applyBorder="1" applyAlignment="1">
      <alignment horizontal="right" vertical="center"/>
    </xf>
    <xf numFmtId="0" fontId="7" fillId="6" borderId="20" xfId="0" applyFont="1" applyFill="1" applyBorder="1" applyAlignment="1">
      <alignment horizontal="right" vertical="center"/>
    </xf>
    <xf numFmtId="0" fontId="7" fillId="6" borderId="50" xfId="0" applyFont="1" applyFill="1" applyBorder="1" applyAlignment="1">
      <alignment horizontal="right" vertical="center"/>
    </xf>
    <xf numFmtId="3" fontId="7" fillId="6" borderId="21" xfId="0" applyNumberFormat="1" applyFont="1" applyFill="1" applyBorder="1" applyAlignment="1">
      <alignment horizontal="right" vertical="center"/>
    </xf>
    <xf numFmtId="3" fontId="7" fillId="6" borderId="16" xfId="0" applyNumberFormat="1" applyFont="1" applyFill="1" applyBorder="1" applyAlignment="1">
      <alignment horizontal="right" vertical="center"/>
    </xf>
    <xf numFmtId="3" fontId="7" fillId="6" borderId="51" xfId="0" applyNumberFormat="1" applyFont="1" applyFill="1" applyBorder="1" applyAlignment="1">
      <alignment horizontal="right" vertical="center"/>
    </xf>
    <xf numFmtId="3" fontId="7" fillId="6" borderId="22" xfId="0" applyNumberFormat="1" applyFont="1" applyFill="1" applyBorder="1" applyAlignment="1">
      <alignment horizontal="right" vertical="center"/>
    </xf>
    <xf numFmtId="3" fontId="7" fillId="6" borderId="23" xfId="0" applyNumberFormat="1" applyFont="1" applyFill="1" applyBorder="1" applyAlignment="1">
      <alignment horizontal="right" vertical="center"/>
    </xf>
    <xf numFmtId="3" fontId="7" fillId="6" borderId="52" xfId="0" applyNumberFormat="1" applyFont="1" applyFill="1" applyBorder="1" applyAlignment="1">
      <alignment horizontal="right" vertical="center"/>
    </xf>
    <xf numFmtId="3" fontId="7" fillId="6" borderId="24" xfId="0" applyNumberFormat="1" applyFont="1" applyFill="1" applyBorder="1" applyAlignment="1">
      <alignment horizontal="right" vertical="center"/>
    </xf>
    <xf numFmtId="3" fontId="7" fillId="6" borderId="25" xfId="0" applyNumberFormat="1" applyFont="1" applyFill="1" applyBorder="1" applyAlignment="1">
      <alignment horizontal="right" vertical="center"/>
    </xf>
    <xf numFmtId="3" fontId="7" fillId="6" borderId="53" xfId="0" applyNumberFormat="1" applyFont="1" applyFill="1" applyBorder="1" applyAlignment="1">
      <alignment horizontal="right" vertical="center"/>
    </xf>
    <xf numFmtId="0" fontId="7" fillId="7" borderId="37" xfId="0" applyFont="1" applyFill="1" applyBorder="1" applyAlignment="1">
      <alignment vertical="center" wrapText="1"/>
    </xf>
    <xf numFmtId="3" fontId="7" fillId="7" borderId="21" xfId="0" applyNumberFormat="1" applyFont="1" applyFill="1" applyBorder="1" applyAlignment="1">
      <alignment horizontal="right" vertical="center"/>
    </xf>
    <xf numFmtId="3" fontId="7" fillId="7" borderId="16" xfId="0" applyNumberFormat="1" applyFont="1" applyFill="1" applyBorder="1" applyAlignment="1">
      <alignment horizontal="right" vertical="center"/>
    </xf>
    <xf numFmtId="3" fontId="7" fillId="7" borderId="51" xfId="0" applyNumberFormat="1" applyFont="1" applyFill="1" applyBorder="1" applyAlignment="1">
      <alignment horizontal="right" vertical="center"/>
    </xf>
    <xf numFmtId="0" fontId="7" fillId="7" borderId="16" xfId="0" applyFont="1" applyFill="1" applyBorder="1" applyAlignment="1">
      <alignment horizontal="right" vertical="center"/>
    </xf>
    <xf numFmtId="164" fontId="7" fillId="3" borderId="26" xfId="1" applyNumberFormat="1" applyFont="1" applyFill="1" applyBorder="1" applyAlignment="1">
      <alignment horizontal="right" vertical="center"/>
    </xf>
    <xf numFmtId="164" fontId="7" fillId="3" borderId="30" xfId="1" applyNumberFormat="1" applyFont="1" applyFill="1" applyBorder="1" applyAlignment="1">
      <alignment horizontal="right" vertical="center"/>
    </xf>
    <xf numFmtId="164" fontId="7" fillId="3" borderId="31" xfId="1" applyNumberFormat="1" applyFont="1" applyFill="1" applyBorder="1" applyAlignment="1">
      <alignment horizontal="right" vertical="center"/>
    </xf>
    <xf numFmtId="164" fontId="7" fillId="3" borderId="29" xfId="1" applyNumberFormat="1" applyFont="1" applyFill="1" applyBorder="1" applyAlignment="1">
      <alignment horizontal="right" vertical="center"/>
    </xf>
    <xf numFmtId="41" fontId="7" fillId="3" borderId="33" xfId="1" applyFont="1" applyFill="1" applyBorder="1" applyAlignment="1">
      <alignment horizontal="right" vertical="center"/>
    </xf>
    <xf numFmtId="41" fontId="7" fillId="3" borderId="34" xfId="1" applyFont="1" applyFill="1" applyBorder="1" applyAlignment="1">
      <alignment horizontal="right" vertical="center"/>
    </xf>
    <xf numFmtId="41" fontId="7" fillId="3" borderId="4" xfId="1" applyFont="1" applyFill="1" applyBorder="1" applyAlignment="1">
      <alignment horizontal="right" vertical="center"/>
    </xf>
    <xf numFmtId="41" fontId="7" fillId="3" borderId="32" xfId="1" applyFont="1" applyFill="1" applyBorder="1" applyAlignment="1">
      <alignment horizontal="right" vertical="center"/>
    </xf>
    <xf numFmtId="41" fontId="4" fillId="0" borderId="1" xfId="1" applyFont="1" applyBorder="1"/>
    <xf numFmtId="0" fontId="2" fillId="0" borderId="7" xfId="0" applyFont="1" applyBorder="1" applyAlignment="1">
      <alignment horizontal="center"/>
    </xf>
    <xf numFmtId="0" fontId="10" fillId="0" borderId="9" xfId="0" applyFont="1" applyBorder="1"/>
    <xf numFmtId="41" fontId="10" fillId="0" borderId="1" xfId="1" applyFont="1" applyBorder="1"/>
    <xf numFmtId="0" fontId="2" fillId="6" borderId="7" xfId="0" applyFont="1" applyFill="1" applyBorder="1"/>
    <xf numFmtId="0" fontId="2" fillId="6" borderId="13" xfId="0" applyFont="1" applyFill="1" applyBorder="1" applyAlignment="1">
      <alignment horizontal="left"/>
    </xf>
    <xf numFmtId="0" fontId="2" fillId="6" borderId="14" xfId="0" applyFont="1" applyFill="1" applyBorder="1" applyAlignment="1">
      <alignment horizontal="left"/>
    </xf>
    <xf numFmtId="0" fontId="2" fillId="6" borderId="8" xfId="0" applyFont="1" applyFill="1" applyBorder="1" applyAlignment="1">
      <alignment horizontal="left"/>
    </xf>
    <xf numFmtId="41" fontId="2" fillId="6" borderId="7" xfId="1" applyFont="1" applyFill="1" applyBorder="1" applyAlignment="1">
      <alignment horizontal="center"/>
    </xf>
    <xf numFmtId="0" fontId="2" fillId="6" borderId="4" xfId="0" applyFont="1" applyFill="1" applyBorder="1"/>
    <xf numFmtId="0" fontId="2" fillId="6" borderId="15" xfId="0" applyFont="1" applyFill="1" applyBorder="1" applyAlignment="1">
      <alignment horizontal="left"/>
    </xf>
    <xf numFmtId="0" fontId="2" fillId="6" borderId="0" xfId="0" applyFont="1" applyFill="1" applyAlignment="1">
      <alignment horizontal="left"/>
    </xf>
    <xf numFmtId="0" fontId="2" fillId="6" borderId="6" xfId="0" applyFont="1" applyFill="1" applyBorder="1" applyAlignment="1">
      <alignment horizontal="left"/>
    </xf>
    <xf numFmtId="41" fontId="2" fillId="6" borderId="4" xfId="1" applyFont="1" applyFill="1" applyBorder="1" applyAlignment="1">
      <alignment horizontal="center"/>
    </xf>
    <xf numFmtId="0" fontId="2" fillId="6" borderId="3" xfId="0" applyFont="1" applyFill="1" applyBorder="1"/>
    <xf numFmtId="0" fontId="2" fillId="6" borderId="12" xfId="0" applyFont="1" applyFill="1" applyBorder="1" applyAlignment="1">
      <alignment horizontal="left"/>
    </xf>
    <xf numFmtId="0" fontId="2" fillId="6" borderId="11" xfId="0" applyFont="1" applyFill="1" applyBorder="1" applyAlignment="1">
      <alignment horizontal="left"/>
    </xf>
    <xf numFmtId="0" fontId="2" fillId="6" borderId="5" xfId="0" applyFont="1" applyFill="1" applyBorder="1" applyAlignment="1">
      <alignment horizontal="left"/>
    </xf>
    <xf numFmtId="41" fontId="2" fillId="6" borderId="3" xfId="1" applyFont="1" applyFill="1" applyBorder="1" applyAlignment="1">
      <alignment horizontal="center"/>
    </xf>
    <xf numFmtId="41" fontId="9" fillId="5" borderId="3" xfId="1" applyFont="1" applyFill="1" applyBorder="1" applyAlignment="1">
      <alignment horizontal="center" vertical="center" wrapText="1"/>
    </xf>
    <xf numFmtId="41" fontId="2" fillId="6" borderId="1" xfId="0" applyNumberFormat="1" applyFont="1" applyFill="1" applyBorder="1"/>
    <xf numFmtId="0" fontId="11" fillId="0" borderId="0" xfId="0" applyFont="1"/>
    <xf numFmtId="41" fontId="11" fillId="0" borderId="0" xfId="1" applyFont="1"/>
    <xf numFmtId="0" fontId="11" fillId="6" borderId="13" xfId="0" applyFont="1" applyFill="1" applyBorder="1"/>
    <xf numFmtId="41" fontId="11" fillId="6" borderId="14" xfId="1" applyFont="1" applyFill="1" applyBorder="1"/>
    <xf numFmtId="0" fontId="11" fillId="6" borderId="14" xfId="0" applyFont="1" applyFill="1" applyBorder="1"/>
    <xf numFmtId="0" fontId="2" fillId="6" borderId="8" xfId="0" applyFont="1" applyFill="1" applyBorder="1"/>
    <xf numFmtId="0" fontId="11" fillId="6" borderId="15" xfId="0" applyFont="1" applyFill="1" applyBorder="1"/>
    <xf numFmtId="0" fontId="2" fillId="6" borderId="0" xfId="0" applyFont="1" applyFill="1"/>
    <xf numFmtId="0" fontId="2" fillId="6" borderId="6" xfId="0" applyFont="1" applyFill="1" applyBorder="1"/>
    <xf numFmtId="0" fontId="11" fillId="6" borderId="12" xfId="0" applyFont="1" applyFill="1" applyBorder="1"/>
    <xf numFmtId="0" fontId="2" fillId="6" borderId="11" xfId="0" applyFont="1" applyFill="1" applyBorder="1"/>
    <xf numFmtId="0" fontId="2" fillId="6" borderId="5" xfId="0" applyFont="1" applyFill="1" applyBorder="1"/>
    <xf numFmtId="0" fontId="6" fillId="6" borderId="2" xfId="0" applyFont="1" applyFill="1" applyBorder="1" applyAlignment="1">
      <alignment horizontal="center" vertical="center" wrapText="1"/>
    </xf>
    <xf numFmtId="3" fontId="5" fillId="6" borderId="5" xfId="0" applyNumberFormat="1" applyFont="1" applyFill="1" applyBorder="1" applyAlignment="1">
      <alignment horizontal="right" vertical="center" wrapText="1"/>
    </xf>
    <xf numFmtId="3" fontId="6" fillId="6" borderId="5" xfId="0" applyNumberFormat="1" applyFont="1" applyFill="1" applyBorder="1" applyAlignment="1">
      <alignment horizontal="right" vertical="center" wrapText="1"/>
    </xf>
    <xf numFmtId="0" fontId="6" fillId="4"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6" borderId="1" xfId="0" applyFont="1" applyFill="1" applyBorder="1" applyAlignment="1">
      <alignment horizontal="center" vertical="center" wrapText="1"/>
    </xf>
    <xf numFmtId="3" fontId="5" fillId="6" borderId="3" xfId="0" applyNumberFormat="1" applyFont="1" applyFill="1" applyBorder="1" applyAlignment="1">
      <alignment horizontal="right" vertical="center" wrapText="1"/>
    </xf>
    <xf numFmtId="3" fontId="6" fillId="6" borderId="3" xfId="0" applyNumberFormat="1" applyFont="1" applyFill="1" applyBorder="1" applyAlignment="1">
      <alignment horizontal="right" vertical="center" wrapText="1"/>
    </xf>
    <xf numFmtId="3" fontId="6" fillId="6" borderId="12" xfId="0" applyNumberFormat="1" applyFont="1" applyFill="1" applyBorder="1" applyAlignment="1">
      <alignment horizontal="right" vertical="center" wrapText="1"/>
    </xf>
    <xf numFmtId="3" fontId="6" fillId="6" borderId="1" xfId="0" applyNumberFormat="1" applyFont="1" applyFill="1" applyBorder="1" applyAlignment="1">
      <alignment horizontal="right" vertical="center" wrapText="1"/>
    </xf>
    <xf numFmtId="41" fontId="2" fillId="0" borderId="0" xfId="0" applyNumberFormat="1" applyFont="1"/>
    <xf numFmtId="0" fontId="13" fillId="0" borderId="0" xfId="0" applyFont="1" applyAlignment="1">
      <alignment horizontal="left" vertical="center"/>
    </xf>
    <xf numFmtId="0" fontId="14" fillId="0" borderId="0" xfId="0" applyFont="1" applyAlignment="1">
      <alignment horizontal="left" vertical="center"/>
    </xf>
    <xf numFmtId="0" fontId="17" fillId="3" borderId="0" xfId="0" applyFont="1" applyFill="1" applyAlignment="1">
      <alignment vertical="center"/>
    </xf>
    <xf numFmtId="0" fontId="12" fillId="0" borderId="0" xfId="0" applyFont="1" applyAlignment="1">
      <alignment vertical="center" wrapText="1"/>
    </xf>
    <xf numFmtId="0" fontId="18" fillId="8" borderId="2"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9" fillId="0" borderId="3" xfId="0" applyFont="1" applyBorder="1" applyAlignment="1">
      <alignment horizontal="left" vertical="center" wrapText="1"/>
    </xf>
    <xf numFmtId="3" fontId="18" fillId="8" borderId="5" xfId="0" applyNumberFormat="1" applyFont="1" applyFill="1" applyBorder="1" applyAlignment="1">
      <alignment horizontal="right" vertical="center" wrapText="1"/>
    </xf>
    <xf numFmtId="0" fontId="18" fillId="0" borderId="0" xfId="0" applyFont="1" applyAlignment="1">
      <alignment horizontal="left" vertical="center"/>
    </xf>
    <xf numFmtId="0" fontId="20" fillId="0" borderId="0" xfId="0" applyFont="1" applyAlignment="1">
      <alignment horizontal="left" vertical="center"/>
    </xf>
    <xf numFmtId="0" fontId="18" fillId="8" borderId="7" xfId="0" applyFont="1" applyFill="1" applyBorder="1" applyAlignment="1">
      <alignment horizontal="center" vertical="center"/>
    </xf>
    <xf numFmtId="0" fontId="18" fillId="8" borderId="8" xfId="0" applyFont="1" applyFill="1" applyBorder="1" applyAlignment="1">
      <alignment horizontal="center" vertical="center" wrapText="1"/>
    </xf>
    <xf numFmtId="0" fontId="18" fillId="8" borderId="3" xfId="0" applyFont="1" applyFill="1" applyBorder="1" applyAlignment="1">
      <alignment horizontal="center" vertical="center"/>
    </xf>
    <xf numFmtId="0" fontId="18" fillId="8" borderId="1" xfId="0" applyFont="1" applyFill="1" applyBorder="1" applyAlignment="1">
      <alignment horizontal="left" vertical="center" wrapText="1"/>
    </xf>
    <xf numFmtId="0" fontId="21" fillId="8" borderId="3" xfId="0" applyFont="1" applyFill="1" applyBorder="1" applyAlignment="1">
      <alignment horizontal="left" vertical="center" wrapText="1"/>
    </xf>
    <xf numFmtId="41" fontId="22" fillId="0" borderId="4" xfId="1" applyFont="1" applyBorder="1" applyAlignment="1">
      <alignment horizontal="center"/>
    </xf>
    <xf numFmtId="0" fontId="22" fillId="0" borderId="0" xfId="0" applyFont="1"/>
    <xf numFmtId="41" fontId="22" fillId="0" borderId="0" xfId="1" applyFont="1"/>
    <xf numFmtId="41" fontId="22" fillId="5" borderId="4" xfId="1" applyFont="1" applyFill="1" applyBorder="1" applyAlignment="1">
      <alignment horizontal="center"/>
    </xf>
    <xf numFmtId="41" fontId="22" fillId="0" borderId="4" xfId="1" applyFont="1" applyBorder="1"/>
    <xf numFmtId="41" fontId="22" fillId="0" borderId="3" xfId="1" applyFont="1" applyBorder="1"/>
    <xf numFmtId="0" fontId="22" fillId="0" borderId="13" xfId="0" applyFont="1" applyBorder="1" applyAlignment="1">
      <alignment horizontal="center"/>
    </xf>
    <xf numFmtId="0" fontId="22" fillId="0" borderId="14" xfId="0" applyFont="1" applyBorder="1" applyAlignment="1">
      <alignment horizontal="center"/>
    </xf>
    <xf numFmtId="0" fontId="22" fillId="0" borderId="8" xfId="0" applyFont="1" applyBorder="1" applyAlignment="1">
      <alignment horizontal="center"/>
    </xf>
    <xf numFmtId="0" fontId="22" fillId="0" borderId="15" xfId="0" applyFont="1" applyBorder="1"/>
    <xf numFmtId="0" fontId="22" fillId="0" borderId="6" xfId="0" applyFont="1" applyBorder="1"/>
    <xf numFmtId="0" fontId="22" fillId="0" borderId="12" xfId="0" applyFont="1" applyBorder="1"/>
    <xf numFmtId="0" fontId="0" fillId="5" borderId="0" xfId="0" applyFill="1"/>
    <xf numFmtId="41" fontId="22" fillId="5" borderId="0" xfId="1" applyFont="1" applyFill="1" applyBorder="1"/>
    <xf numFmtId="41" fontId="23" fillId="5" borderId="0" xfId="1" applyFont="1" applyFill="1" applyBorder="1" applyAlignment="1">
      <alignment horizontal="center"/>
    </xf>
    <xf numFmtId="41" fontId="22" fillId="5" borderId="4" xfId="1" applyFont="1" applyFill="1" applyBorder="1"/>
    <xf numFmtId="0" fontId="22" fillId="5" borderId="0" xfId="0" applyFont="1" applyFill="1"/>
    <xf numFmtId="0" fontId="22" fillId="0" borderId="0" xfId="0" applyFont="1" applyAlignment="1">
      <alignment horizontal="left"/>
    </xf>
    <xf numFmtId="0" fontId="18" fillId="8" borderId="7" xfId="0" applyFont="1" applyFill="1" applyBorder="1" applyAlignment="1">
      <alignment horizontal="left" vertical="center"/>
    </xf>
    <xf numFmtId="0" fontId="18" fillId="8" borderId="57" xfId="0" applyFont="1" applyFill="1" applyBorder="1" applyAlignment="1">
      <alignment horizontal="left" vertical="center"/>
    </xf>
    <xf numFmtId="0" fontId="18" fillId="8" borderId="57" xfId="0" applyFont="1" applyFill="1" applyBorder="1" applyAlignment="1">
      <alignment horizontal="center" vertical="center"/>
    </xf>
    <xf numFmtId="0" fontId="21" fillId="8" borderId="7" xfId="0" applyFont="1" applyFill="1" applyBorder="1" applyAlignment="1">
      <alignment horizontal="center" vertical="center" wrapText="1"/>
    </xf>
    <xf numFmtId="0" fontId="21" fillId="8" borderId="3" xfId="0" applyFont="1" applyFill="1" applyBorder="1" applyAlignment="1">
      <alignment horizontal="center" vertical="center" wrapText="1"/>
    </xf>
    <xf numFmtId="3" fontId="21" fillId="8" borderId="7" xfId="0" applyNumberFormat="1" applyFont="1" applyFill="1" applyBorder="1" applyAlignment="1">
      <alignment horizontal="center" vertical="center" wrapText="1"/>
    </xf>
    <xf numFmtId="3" fontId="21" fillId="8" borderId="3" xfId="0" applyNumberFormat="1" applyFont="1" applyFill="1" applyBorder="1" applyAlignment="1">
      <alignment horizontal="center" vertical="center" wrapText="1"/>
    </xf>
    <xf numFmtId="41" fontId="0" fillId="0" borderId="0" xfId="1" applyFont="1"/>
    <xf numFmtId="41" fontId="22" fillId="0" borderId="0" xfId="1" applyFont="1" applyAlignment="1"/>
    <xf numFmtId="0" fontId="7" fillId="5" borderId="21" xfId="0" applyFont="1" applyFill="1" applyBorder="1" applyAlignment="1">
      <alignment vertical="center" wrapText="1"/>
    </xf>
    <xf numFmtId="3" fontId="7" fillId="5" borderId="16" xfId="0" applyNumberFormat="1" applyFont="1" applyFill="1" applyBorder="1" applyAlignment="1">
      <alignment horizontal="right" vertical="center"/>
    </xf>
    <xf numFmtId="0" fontId="7" fillId="5" borderId="22" xfId="0" applyFont="1" applyFill="1" applyBorder="1" applyAlignment="1">
      <alignment vertical="center" wrapText="1"/>
    </xf>
    <xf numFmtId="3" fontId="7" fillId="5" borderId="23" xfId="0" applyNumberFormat="1" applyFont="1" applyFill="1" applyBorder="1" applyAlignment="1">
      <alignment horizontal="right" vertical="center"/>
    </xf>
    <xf numFmtId="0" fontId="7" fillId="5" borderId="24" xfId="0" applyFont="1" applyFill="1" applyBorder="1" applyAlignment="1">
      <alignment vertical="center" wrapText="1"/>
    </xf>
    <xf numFmtId="3" fontId="7" fillId="5" borderId="25" xfId="0" applyNumberFormat="1" applyFont="1" applyFill="1" applyBorder="1" applyAlignment="1">
      <alignment horizontal="right" vertical="center"/>
    </xf>
    <xf numFmtId="0" fontId="8" fillId="5" borderId="19" xfId="0" applyFont="1" applyFill="1" applyBorder="1" applyAlignment="1">
      <alignment vertical="center" wrapText="1"/>
    </xf>
    <xf numFmtId="0" fontId="7" fillId="5" borderId="20" xfId="0" applyFont="1" applyFill="1" applyBorder="1" applyAlignment="1">
      <alignment horizontal="right" vertical="center"/>
    </xf>
    <xf numFmtId="41" fontId="7" fillId="5" borderId="16" xfId="1" applyFont="1" applyFill="1" applyBorder="1" applyAlignment="1">
      <alignment horizontal="right" vertical="center"/>
    </xf>
    <xf numFmtId="0" fontId="7" fillId="5" borderId="25" xfId="0" applyFont="1" applyFill="1" applyBorder="1" applyAlignment="1">
      <alignment vertical="center" wrapText="1"/>
    </xf>
    <xf numFmtId="0" fontId="22" fillId="3" borderId="0" xfId="0" applyFont="1" applyFill="1" applyAlignment="1">
      <alignment horizontal="left"/>
    </xf>
    <xf numFmtId="0" fontId="22" fillId="0" borderId="0" xfId="0" applyFont="1" applyAlignment="1">
      <alignment horizontal="left" vertical="center" wrapText="1"/>
    </xf>
    <xf numFmtId="0" fontId="22" fillId="0" borderId="0" xfId="0" applyFont="1" applyAlignment="1">
      <alignment vertical="center" wrapText="1"/>
    </xf>
    <xf numFmtId="0" fontId="21" fillId="0" borderId="0" xfId="0" applyFont="1" applyAlignment="1">
      <alignment horizontal="left" vertical="center"/>
    </xf>
    <xf numFmtId="0" fontId="18" fillId="0" borderId="0" xfId="0" applyFont="1" applyAlignment="1">
      <alignment horizontal="left" vertical="center" wrapText="1"/>
    </xf>
    <xf numFmtId="0" fontId="23" fillId="4" borderId="1" xfId="0" applyFont="1" applyFill="1" applyBorder="1" applyAlignment="1">
      <alignment horizontal="center"/>
    </xf>
    <xf numFmtId="41" fontId="23" fillId="4" borderId="1" xfId="1" applyFont="1" applyFill="1" applyBorder="1" applyAlignment="1">
      <alignment horizontal="center"/>
    </xf>
    <xf numFmtId="0" fontId="22" fillId="6" borderId="0" xfId="0" applyFont="1" applyFill="1"/>
    <xf numFmtId="41" fontId="25" fillId="0" borderId="4" xfId="1" applyFont="1" applyBorder="1"/>
    <xf numFmtId="0" fontId="22" fillId="0" borderId="15" xfId="0" applyFont="1" applyBorder="1" applyAlignment="1">
      <alignment horizontal="center" vertical="center" wrapText="1"/>
    </xf>
    <xf numFmtId="41" fontId="22" fillId="0" borderId="6" xfId="1" applyFont="1" applyBorder="1"/>
    <xf numFmtId="41" fontId="22" fillId="0" borderId="5" xfId="1" applyFont="1" applyBorder="1"/>
    <xf numFmtId="41" fontId="22" fillId="0" borderId="0" xfId="0" applyNumberFormat="1" applyFont="1"/>
    <xf numFmtId="41" fontId="22" fillId="0" borderId="15" xfId="0" applyNumberFormat="1" applyFont="1" applyBorder="1"/>
    <xf numFmtId="41" fontId="26" fillId="0" borderId="4" xfId="1" applyFont="1" applyBorder="1"/>
    <xf numFmtId="41" fontId="22" fillId="0" borderId="1" xfId="1" applyFont="1" applyBorder="1"/>
    <xf numFmtId="41" fontId="22" fillId="0" borderId="4" xfId="1" applyFont="1" applyBorder="1" applyAlignment="1">
      <alignment horizontal="left"/>
    </xf>
    <xf numFmtId="41" fontId="22" fillId="0" borderId="1" xfId="0" applyNumberFormat="1" applyFont="1" applyBorder="1"/>
    <xf numFmtId="41" fontId="22" fillId="0" borderId="0" xfId="1" applyFont="1" applyBorder="1"/>
    <xf numFmtId="41" fontId="22" fillId="0" borderId="1" xfId="1" applyFont="1" applyBorder="1" applyAlignment="1">
      <alignment horizontal="center"/>
    </xf>
    <xf numFmtId="41" fontId="22" fillId="5" borderId="2" xfId="1" applyFont="1" applyFill="1" applyBorder="1" applyAlignment="1">
      <alignment horizontal="center"/>
    </xf>
    <xf numFmtId="41" fontId="22" fillId="0" borderId="7" xfId="1" applyFont="1" applyBorder="1" applyAlignment="1">
      <alignment horizontal="center"/>
    </xf>
    <xf numFmtId="0" fontId="25" fillId="0" borderId="0" xfId="0" applyFont="1"/>
    <xf numFmtId="41" fontId="26" fillId="0" borderId="0" xfId="1" applyFont="1" applyBorder="1"/>
    <xf numFmtId="41" fontId="22" fillId="9" borderId="1" xfId="1" applyFont="1" applyFill="1" applyBorder="1"/>
    <xf numFmtId="0" fontId="16" fillId="5" borderId="3" xfId="0" applyFont="1" applyFill="1" applyBorder="1" applyAlignment="1">
      <alignment horizontal="left" vertical="center" wrapText="1"/>
    </xf>
    <xf numFmtId="0" fontId="19" fillId="5" borderId="5" xfId="0" applyFont="1" applyFill="1" applyBorder="1" applyAlignment="1">
      <alignment vertical="center" wrapText="1"/>
    </xf>
    <xf numFmtId="0" fontId="19" fillId="5" borderId="5" xfId="0" applyFont="1" applyFill="1" applyBorder="1" applyAlignment="1">
      <alignment horizontal="right" vertical="center" wrapText="1"/>
    </xf>
    <xf numFmtId="0" fontId="19" fillId="5" borderId="5" xfId="0" applyFont="1" applyFill="1" applyBorder="1" applyAlignment="1">
      <alignment horizontal="center" vertical="center" wrapText="1"/>
    </xf>
    <xf numFmtId="0" fontId="21" fillId="5" borderId="3" xfId="0" applyFont="1" applyFill="1" applyBorder="1" applyAlignment="1">
      <alignment horizontal="left" vertical="center"/>
    </xf>
    <xf numFmtId="0" fontId="21" fillId="5" borderId="5" xfId="0" applyFont="1" applyFill="1" applyBorder="1" applyAlignment="1">
      <alignment vertical="center"/>
    </xf>
    <xf numFmtId="3" fontId="21" fillId="5" borderId="5" xfId="0" applyNumberFormat="1" applyFont="1" applyFill="1" applyBorder="1" applyAlignment="1">
      <alignment horizontal="right" vertical="center"/>
    </xf>
    <xf numFmtId="0" fontId="21" fillId="5" borderId="5" xfId="0" applyFont="1" applyFill="1" applyBorder="1" applyAlignment="1">
      <alignment horizontal="right" vertical="center"/>
    </xf>
    <xf numFmtId="0" fontId="19" fillId="5" borderId="3" xfId="0" applyFont="1" applyFill="1" applyBorder="1" applyAlignment="1">
      <alignment horizontal="left" vertical="center" wrapText="1"/>
    </xf>
    <xf numFmtId="3" fontId="19" fillId="5" borderId="5" xfId="0" applyNumberFormat="1" applyFont="1" applyFill="1" applyBorder="1" applyAlignment="1">
      <alignment horizontal="right" vertical="center" wrapText="1"/>
    </xf>
    <xf numFmtId="0" fontId="22" fillId="5" borderId="5" xfId="0" applyFont="1" applyFill="1" applyBorder="1"/>
    <xf numFmtId="3" fontId="21" fillId="5" borderId="5" xfId="0" applyNumberFormat="1" applyFont="1" applyFill="1" applyBorder="1" applyAlignment="1">
      <alignment horizontal="right" vertical="center" wrapText="1"/>
    </xf>
    <xf numFmtId="0" fontId="21" fillId="5" borderId="0" xfId="0" applyFont="1" applyFill="1" applyAlignment="1">
      <alignment horizontal="left" vertical="center"/>
    </xf>
    <xf numFmtId="0" fontId="7" fillId="6" borderId="21" xfId="0" applyFont="1" applyFill="1" applyBorder="1" applyAlignment="1">
      <alignment vertical="center" wrapText="1"/>
    </xf>
    <xf numFmtId="0" fontId="8" fillId="10" borderId="18" xfId="0" applyFont="1" applyFill="1" applyBorder="1" applyAlignment="1">
      <alignment horizontal="center" vertical="center"/>
    </xf>
    <xf numFmtId="0" fontId="7" fillId="10" borderId="20" xfId="0" applyFont="1" applyFill="1" applyBorder="1" applyAlignment="1">
      <alignment horizontal="right" vertical="center"/>
    </xf>
    <xf numFmtId="3" fontId="7" fillId="10" borderId="16" xfId="0" applyNumberFormat="1" applyFont="1" applyFill="1" applyBorder="1" applyAlignment="1">
      <alignment horizontal="right" vertical="center"/>
    </xf>
    <xf numFmtId="3" fontId="7" fillId="10" borderId="23" xfId="0" applyNumberFormat="1" applyFont="1" applyFill="1" applyBorder="1" applyAlignment="1">
      <alignment horizontal="right" vertical="center"/>
    </xf>
    <xf numFmtId="3" fontId="7" fillId="10" borderId="25" xfId="0" applyNumberFormat="1" applyFont="1" applyFill="1" applyBorder="1" applyAlignment="1">
      <alignment horizontal="right" vertical="center"/>
    </xf>
    <xf numFmtId="41" fontId="2" fillId="6" borderId="1" xfId="1" applyFont="1" applyFill="1" applyBorder="1"/>
    <xf numFmtId="3" fontId="6" fillId="6" borderId="0" xfId="0" applyNumberFormat="1" applyFont="1" applyFill="1" applyAlignment="1">
      <alignment horizontal="right" vertical="center" wrapText="1"/>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2" fillId="4" borderId="2" xfId="0" applyFont="1" applyFill="1" applyBorder="1" applyAlignment="1">
      <alignment horizontal="left" vertical="center"/>
    </xf>
    <xf numFmtId="0" fontId="8" fillId="2" borderId="28"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17" xfId="0" applyFont="1" applyFill="1" applyBorder="1" applyAlignment="1">
      <alignment horizontal="center" vertic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2"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6"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4" fillId="4" borderId="2" xfId="0" applyFont="1" applyFill="1" applyBorder="1" applyAlignment="1">
      <alignment horizontal="center"/>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6"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13" xfId="0" applyFont="1" applyFill="1" applyBorder="1" applyAlignment="1">
      <alignment horizontal="left" vertical="center"/>
    </xf>
    <xf numFmtId="0" fontId="2" fillId="4" borderId="14" xfId="0" applyFont="1" applyFill="1" applyBorder="1" applyAlignment="1">
      <alignment horizontal="left" vertical="center"/>
    </xf>
    <xf numFmtId="0" fontId="2" fillId="4" borderId="8" xfId="0" applyFont="1" applyFill="1" applyBorder="1" applyAlignment="1">
      <alignment horizontal="left" vertical="center"/>
    </xf>
    <xf numFmtId="0" fontId="2" fillId="4" borderId="15" xfId="0" applyFont="1" applyFill="1" applyBorder="1" applyAlignment="1">
      <alignment horizontal="left" vertical="center"/>
    </xf>
    <xf numFmtId="0" fontId="2" fillId="4" borderId="0" xfId="0" applyFont="1" applyFill="1" applyAlignment="1">
      <alignment horizontal="left" vertical="center"/>
    </xf>
    <xf numFmtId="0" fontId="2" fillId="4" borderId="6" xfId="0" applyFont="1" applyFill="1" applyBorder="1" applyAlignment="1">
      <alignment horizontal="left"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6" xfId="0" applyFont="1" applyBorder="1" applyAlignment="1">
      <alignment horizontal="center" vertical="center" wrapText="1"/>
    </xf>
    <xf numFmtId="0" fontId="22" fillId="0" borderId="13" xfId="0" applyFont="1" applyBorder="1" applyAlignment="1">
      <alignment horizontal="left" wrapText="1"/>
    </xf>
    <xf numFmtId="0" fontId="22" fillId="0" borderId="14" xfId="0" applyFont="1" applyBorder="1" applyAlignment="1">
      <alignment horizontal="left" wrapText="1"/>
    </xf>
    <xf numFmtId="0" fontId="22" fillId="0" borderId="8" xfId="0" applyFont="1" applyBorder="1" applyAlignment="1">
      <alignment horizontal="left" wrapText="1"/>
    </xf>
    <xf numFmtId="0" fontId="22" fillId="0" borderId="12" xfId="0" applyFont="1" applyBorder="1" applyAlignment="1">
      <alignment horizontal="left" wrapText="1"/>
    </xf>
    <xf numFmtId="0" fontId="22" fillId="0" borderId="11" xfId="0" applyFont="1" applyBorder="1" applyAlignment="1">
      <alignment horizontal="left" wrapText="1"/>
    </xf>
    <xf numFmtId="0" fontId="22" fillId="0" borderId="5" xfId="0" applyFont="1" applyBorder="1" applyAlignment="1">
      <alignment horizontal="left" wrapText="1"/>
    </xf>
    <xf numFmtId="0" fontId="23" fillId="4" borderId="13" xfId="0" applyFont="1" applyFill="1" applyBorder="1" applyAlignment="1">
      <alignment horizontal="center"/>
    </xf>
    <xf numFmtId="0" fontId="23" fillId="4" borderId="14" xfId="0" applyFont="1" applyFill="1" applyBorder="1" applyAlignment="1">
      <alignment horizontal="center"/>
    </xf>
    <xf numFmtId="0" fontId="23" fillId="4" borderId="8" xfId="0" applyFont="1" applyFill="1" applyBorder="1" applyAlignment="1">
      <alignment horizontal="center"/>
    </xf>
    <xf numFmtId="41" fontId="22" fillId="0" borderId="15" xfId="0" applyNumberFormat="1" applyFont="1" applyBorder="1" applyAlignment="1">
      <alignment horizontal="center"/>
    </xf>
    <xf numFmtId="41" fontId="22" fillId="0" borderId="0" xfId="0" applyNumberFormat="1" applyFont="1" applyAlignment="1">
      <alignment horizontal="center"/>
    </xf>
    <xf numFmtId="41" fontId="22" fillId="0" borderId="6" xfId="0" applyNumberFormat="1" applyFont="1" applyBorder="1" applyAlignment="1">
      <alignment horizontal="center"/>
    </xf>
    <xf numFmtId="0" fontId="22" fillId="0" borderId="15" xfId="0" applyFont="1" applyBorder="1" applyAlignment="1">
      <alignment horizontal="left" wrapText="1"/>
    </xf>
    <xf numFmtId="0" fontId="22" fillId="0" borderId="0" xfId="0" applyFont="1" applyAlignment="1">
      <alignment horizontal="left" wrapText="1"/>
    </xf>
    <xf numFmtId="0" fontId="22" fillId="0" borderId="6" xfId="0" applyFont="1" applyBorder="1" applyAlignment="1">
      <alignment horizontal="left" wrapText="1"/>
    </xf>
    <xf numFmtId="0" fontId="18" fillId="0" borderId="0" xfId="0" applyFont="1" applyAlignment="1">
      <alignment horizontal="left" vertical="center" wrapText="1"/>
    </xf>
    <xf numFmtId="0" fontId="21" fillId="5" borderId="0" xfId="0" applyFont="1" applyFill="1" applyAlignment="1">
      <alignment horizontal="left" vertical="center" wrapText="1"/>
    </xf>
    <xf numFmtId="0" fontId="15" fillId="8" borderId="54" xfId="0" applyFont="1" applyFill="1" applyBorder="1" applyAlignment="1">
      <alignment horizontal="center" vertical="center" wrapText="1"/>
    </xf>
    <xf numFmtId="0" fontId="15" fillId="8" borderId="55" xfId="0" applyFont="1" applyFill="1" applyBorder="1" applyAlignment="1">
      <alignment horizontal="center" vertical="center" wrapText="1"/>
    </xf>
    <xf numFmtId="0" fontId="16" fillId="0" borderId="56" xfId="0" applyFont="1" applyBorder="1" applyAlignment="1">
      <alignment vertical="center"/>
    </xf>
    <xf numFmtId="0" fontId="16" fillId="0" borderId="0" xfId="0" applyFont="1" applyAlignment="1">
      <alignment vertical="center"/>
    </xf>
    <xf numFmtId="0" fontId="18" fillId="8" borderId="7" xfId="0" applyFont="1" applyFill="1" applyBorder="1" applyAlignment="1">
      <alignment horizontal="left" vertical="center" wrapText="1"/>
    </xf>
    <xf numFmtId="0" fontId="18" fillId="8" borderId="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8" xfId="0" applyFont="1" applyBorder="1" applyAlignment="1">
      <alignment horizontal="left" vertical="center" wrapText="1"/>
    </xf>
    <xf numFmtId="0" fontId="2" fillId="0" borderId="12" xfId="0" applyFont="1" applyBorder="1" applyAlignment="1">
      <alignment horizontal="left"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8" fillId="2" borderId="26" xfId="0" applyFont="1" applyFill="1" applyBorder="1" applyAlignment="1">
      <alignment horizontal="center" vertical="center"/>
    </xf>
    <xf numFmtId="0" fontId="8" fillId="2" borderId="27" xfId="0" applyFont="1" applyFill="1" applyBorder="1" applyAlignment="1">
      <alignment horizontal="center" vertical="center"/>
    </xf>
  </cellXfs>
  <cellStyles count="2">
    <cellStyle name="Millares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9.png"/><Relationship Id="rId5" Type="http://schemas.openxmlformats.org/officeDocument/2006/relationships/image" Target="../media/image6.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11</xdr:col>
      <xdr:colOff>209550</xdr:colOff>
      <xdr:row>6</xdr:row>
      <xdr:rowOff>171450</xdr:rowOff>
    </xdr:from>
    <xdr:to>
      <xdr:col>22</xdr:col>
      <xdr:colOff>276292</xdr:colOff>
      <xdr:row>34</xdr:row>
      <xdr:rowOff>38</xdr:rowOff>
    </xdr:to>
    <xdr:pic>
      <xdr:nvPicPr>
        <xdr:cNvPr id="2" name="Imagen 1">
          <a:extLst>
            <a:ext uri="{FF2B5EF4-FFF2-40B4-BE49-F238E27FC236}">
              <a16:creationId xmlns:a16="http://schemas.microsoft.com/office/drawing/2014/main" id="{0ED1F33E-AC5C-CC79-0C74-CB45C2F8E451}"/>
            </a:ext>
          </a:extLst>
        </xdr:cNvPr>
        <xdr:cNvPicPr>
          <a:picLocks noChangeAspect="1"/>
        </xdr:cNvPicPr>
      </xdr:nvPicPr>
      <xdr:blipFill>
        <a:blip xmlns:r="http://schemas.openxmlformats.org/officeDocument/2006/relationships" r:embed="rId1"/>
        <a:stretch>
          <a:fillRect/>
        </a:stretch>
      </xdr:blipFill>
      <xdr:spPr>
        <a:xfrm>
          <a:off x="11210925" y="1333500"/>
          <a:ext cx="9182167" cy="5162588"/>
        </a:xfrm>
        <a:prstGeom prst="rect">
          <a:avLst/>
        </a:prstGeom>
        <a:ln w="28575">
          <a:solidFill>
            <a:schemeClr val="tx1"/>
          </a:solidFill>
        </a:ln>
      </xdr:spPr>
    </xdr:pic>
    <xdr:clientData/>
  </xdr:twoCellAnchor>
  <xdr:twoCellAnchor editAs="oneCell">
    <xdr:from>
      <xdr:col>7</xdr:col>
      <xdr:colOff>322261</xdr:colOff>
      <xdr:row>35</xdr:row>
      <xdr:rowOff>150387</xdr:rowOff>
    </xdr:from>
    <xdr:to>
      <xdr:col>14</xdr:col>
      <xdr:colOff>125476</xdr:colOff>
      <xdr:row>50</xdr:row>
      <xdr:rowOff>179916</xdr:rowOff>
    </xdr:to>
    <xdr:pic>
      <xdr:nvPicPr>
        <xdr:cNvPr id="3" name="Imagen 2">
          <a:extLst>
            <a:ext uri="{FF2B5EF4-FFF2-40B4-BE49-F238E27FC236}">
              <a16:creationId xmlns:a16="http://schemas.microsoft.com/office/drawing/2014/main" id="{EDCD17EB-8C6B-36D3-7DFC-E75495A0597D}"/>
            </a:ext>
          </a:extLst>
        </xdr:cNvPr>
        <xdr:cNvPicPr>
          <a:picLocks noChangeAspect="1"/>
        </xdr:cNvPicPr>
      </xdr:nvPicPr>
      <xdr:blipFill>
        <a:blip xmlns:r="http://schemas.openxmlformats.org/officeDocument/2006/relationships" r:embed="rId2"/>
        <a:stretch>
          <a:fillRect/>
        </a:stretch>
      </xdr:blipFill>
      <xdr:spPr>
        <a:xfrm>
          <a:off x="8238594" y="6860220"/>
          <a:ext cx="6349536" cy="2992863"/>
        </a:xfrm>
        <a:prstGeom prst="rect">
          <a:avLst/>
        </a:prstGeom>
        <a:ln w="28575">
          <a:solidFill>
            <a:schemeClr val="tx1"/>
          </a:solidFill>
        </a:ln>
      </xdr:spPr>
    </xdr:pic>
    <xdr:clientData/>
  </xdr:twoCellAnchor>
  <xdr:twoCellAnchor>
    <xdr:from>
      <xdr:col>7</xdr:col>
      <xdr:colOff>666750</xdr:colOff>
      <xdr:row>44</xdr:row>
      <xdr:rowOff>95250</xdr:rowOff>
    </xdr:from>
    <xdr:to>
      <xdr:col>13</xdr:col>
      <xdr:colOff>332846</xdr:colOff>
      <xdr:row>47</xdr:row>
      <xdr:rowOff>10584</xdr:rowOff>
    </xdr:to>
    <xdr:sp macro="" textlink="">
      <xdr:nvSpPr>
        <xdr:cNvPr id="4" name="Rectángulo 3">
          <a:extLst>
            <a:ext uri="{FF2B5EF4-FFF2-40B4-BE49-F238E27FC236}">
              <a16:creationId xmlns:a16="http://schemas.microsoft.com/office/drawing/2014/main" id="{DCA5B3C5-3FD5-55A2-EB35-BA73457129A5}"/>
            </a:ext>
          </a:extLst>
        </xdr:cNvPr>
        <xdr:cNvSpPr/>
      </xdr:nvSpPr>
      <xdr:spPr>
        <a:xfrm>
          <a:off x="8583083" y="8583083"/>
          <a:ext cx="4809596" cy="518584"/>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195262</xdr:colOff>
      <xdr:row>52</xdr:row>
      <xdr:rowOff>67203</xdr:rowOff>
    </xdr:from>
    <xdr:to>
      <xdr:col>15</xdr:col>
      <xdr:colOff>514415</xdr:colOff>
      <xdr:row>63</xdr:row>
      <xdr:rowOff>36001</xdr:rowOff>
    </xdr:to>
    <xdr:pic>
      <xdr:nvPicPr>
        <xdr:cNvPr id="5" name="Imagen 4">
          <a:extLst>
            <a:ext uri="{FF2B5EF4-FFF2-40B4-BE49-F238E27FC236}">
              <a16:creationId xmlns:a16="http://schemas.microsoft.com/office/drawing/2014/main" id="{5211ABAB-743D-E9F9-02C1-8786D48983A0}"/>
            </a:ext>
          </a:extLst>
        </xdr:cNvPr>
        <xdr:cNvPicPr>
          <a:picLocks noChangeAspect="1"/>
        </xdr:cNvPicPr>
      </xdr:nvPicPr>
      <xdr:blipFill>
        <a:blip xmlns:r="http://schemas.openxmlformats.org/officeDocument/2006/relationships" r:embed="rId3"/>
        <a:stretch>
          <a:fillRect/>
        </a:stretch>
      </xdr:blipFill>
      <xdr:spPr>
        <a:xfrm>
          <a:off x="8111595" y="10142536"/>
          <a:ext cx="7686212" cy="1996036"/>
        </a:xfrm>
        <a:prstGeom prst="rect">
          <a:avLst/>
        </a:prstGeom>
        <a:ln w="34925">
          <a:solidFill>
            <a:schemeClr val="tx1"/>
          </a:solidFill>
        </a:ln>
      </xdr:spPr>
    </xdr:pic>
    <xdr:clientData/>
  </xdr:twoCellAnchor>
  <xdr:twoCellAnchor>
    <xdr:from>
      <xdr:col>7</xdr:col>
      <xdr:colOff>220662</xdr:colOff>
      <xdr:row>56</xdr:row>
      <xdr:rowOff>104245</xdr:rowOff>
    </xdr:from>
    <xdr:to>
      <xdr:col>8</xdr:col>
      <xdr:colOff>904346</xdr:colOff>
      <xdr:row>64</xdr:row>
      <xdr:rowOff>31750</xdr:rowOff>
    </xdr:to>
    <xdr:sp macro="" textlink="">
      <xdr:nvSpPr>
        <xdr:cNvPr id="6" name="Rectángulo 5">
          <a:extLst>
            <a:ext uri="{FF2B5EF4-FFF2-40B4-BE49-F238E27FC236}">
              <a16:creationId xmlns:a16="http://schemas.microsoft.com/office/drawing/2014/main" id="{B1923D6D-8E0A-4FF5-9A0E-B6D20265B830}"/>
            </a:ext>
          </a:extLst>
        </xdr:cNvPr>
        <xdr:cNvSpPr/>
      </xdr:nvSpPr>
      <xdr:spPr>
        <a:xfrm>
          <a:off x="8136995" y="10835745"/>
          <a:ext cx="1731434" cy="130333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9</xdr:col>
      <xdr:colOff>87899</xdr:colOff>
      <xdr:row>52</xdr:row>
      <xdr:rowOff>194203</xdr:rowOff>
    </xdr:from>
    <xdr:to>
      <xdr:col>15</xdr:col>
      <xdr:colOff>627122</xdr:colOff>
      <xdr:row>69</xdr:row>
      <xdr:rowOff>154549</xdr:rowOff>
    </xdr:to>
    <xdr:pic>
      <xdr:nvPicPr>
        <xdr:cNvPr id="7" name="Imagen 6">
          <a:extLst>
            <a:ext uri="{FF2B5EF4-FFF2-40B4-BE49-F238E27FC236}">
              <a16:creationId xmlns:a16="http://schemas.microsoft.com/office/drawing/2014/main" id="{E1CFEB7C-C1D6-9079-433B-16D6C08B872D}"/>
            </a:ext>
          </a:extLst>
        </xdr:cNvPr>
        <xdr:cNvPicPr>
          <a:picLocks noChangeAspect="1"/>
        </xdr:cNvPicPr>
      </xdr:nvPicPr>
      <xdr:blipFill>
        <a:blip xmlns:r="http://schemas.openxmlformats.org/officeDocument/2006/relationships" r:embed="rId4"/>
        <a:stretch>
          <a:fillRect/>
        </a:stretch>
      </xdr:blipFill>
      <xdr:spPr>
        <a:xfrm>
          <a:off x="9983316" y="10269536"/>
          <a:ext cx="5927199" cy="3172918"/>
        </a:xfrm>
        <a:prstGeom prst="rect">
          <a:avLst/>
        </a:prstGeom>
        <a:ln w="31750">
          <a:solidFill>
            <a:schemeClr val="tx1"/>
          </a:solidFill>
        </a:ln>
      </xdr:spPr>
    </xdr:pic>
    <xdr:clientData/>
  </xdr:twoCellAnchor>
  <xdr:twoCellAnchor>
    <xdr:from>
      <xdr:col>9</xdr:col>
      <xdr:colOff>76728</xdr:colOff>
      <xdr:row>59</xdr:row>
      <xdr:rowOff>113240</xdr:rowOff>
    </xdr:from>
    <xdr:to>
      <xdr:col>11</xdr:col>
      <xdr:colOff>294746</xdr:colOff>
      <xdr:row>66</xdr:row>
      <xdr:rowOff>137583</xdr:rowOff>
    </xdr:to>
    <xdr:sp macro="" textlink="">
      <xdr:nvSpPr>
        <xdr:cNvPr id="8" name="Rectángulo 7">
          <a:extLst>
            <a:ext uri="{FF2B5EF4-FFF2-40B4-BE49-F238E27FC236}">
              <a16:creationId xmlns:a16="http://schemas.microsoft.com/office/drawing/2014/main" id="{F6EDD211-D7D8-49A8-8F3D-EAEE6BB71C0B}"/>
            </a:ext>
          </a:extLst>
        </xdr:cNvPr>
        <xdr:cNvSpPr/>
      </xdr:nvSpPr>
      <xdr:spPr>
        <a:xfrm>
          <a:off x="9972145" y="11447990"/>
          <a:ext cx="1731434" cy="119909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417512</xdr:colOff>
      <xdr:row>70</xdr:row>
      <xdr:rowOff>21167</xdr:rowOff>
    </xdr:from>
    <xdr:to>
      <xdr:col>14</xdr:col>
      <xdr:colOff>220727</xdr:colOff>
      <xdr:row>82</xdr:row>
      <xdr:rowOff>0</xdr:rowOff>
    </xdr:to>
    <xdr:pic>
      <xdr:nvPicPr>
        <xdr:cNvPr id="9" name="Imagen 8">
          <a:extLst>
            <a:ext uri="{FF2B5EF4-FFF2-40B4-BE49-F238E27FC236}">
              <a16:creationId xmlns:a16="http://schemas.microsoft.com/office/drawing/2014/main" id="{EC467EEE-8346-447F-BA1F-DABA1E42D6DD}"/>
            </a:ext>
          </a:extLst>
        </xdr:cNvPr>
        <xdr:cNvPicPr>
          <a:picLocks noChangeAspect="1"/>
        </xdr:cNvPicPr>
      </xdr:nvPicPr>
      <xdr:blipFill>
        <a:blip xmlns:r="http://schemas.openxmlformats.org/officeDocument/2006/relationships" r:embed="rId2"/>
        <a:stretch>
          <a:fillRect/>
        </a:stretch>
      </xdr:blipFill>
      <xdr:spPr>
        <a:xfrm>
          <a:off x="8333845" y="13504334"/>
          <a:ext cx="6349536" cy="2349499"/>
        </a:xfrm>
        <a:prstGeom prst="rect">
          <a:avLst/>
        </a:prstGeom>
        <a:ln w="28575">
          <a:solidFill>
            <a:schemeClr val="tx1"/>
          </a:solidFill>
        </a:ln>
      </xdr:spPr>
    </xdr:pic>
    <xdr:clientData/>
  </xdr:twoCellAnchor>
  <xdr:twoCellAnchor>
    <xdr:from>
      <xdr:col>7</xdr:col>
      <xdr:colOff>783168</xdr:colOff>
      <xdr:row>73</xdr:row>
      <xdr:rowOff>161293</xdr:rowOff>
    </xdr:from>
    <xdr:to>
      <xdr:col>13</xdr:col>
      <xdr:colOff>211667</xdr:colOff>
      <xdr:row>75</xdr:row>
      <xdr:rowOff>63500</xdr:rowOff>
    </xdr:to>
    <xdr:sp macro="" textlink="">
      <xdr:nvSpPr>
        <xdr:cNvPr id="10" name="Rectángulo 9">
          <a:extLst>
            <a:ext uri="{FF2B5EF4-FFF2-40B4-BE49-F238E27FC236}">
              <a16:creationId xmlns:a16="http://schemas.microsoft.com/office/drawing/2014/main" id="{34D4BF13-2AAB-4241-9729-9999BCBDF80D}"/>
            </a:ext>
          </a:extLst>
        </xdr:cNvPr>
        <xdr:cNvSpPr/>
      </xdr:nvSpPr>
      <xdr:spPr>
        <a:xfrm>
          <a:off x="8699501" y="14237126"/>
          <a:ext cx="4571999" cy="29379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179916</xdr:colOff>
      <xdr:row>82</xdr:row>
      <xdr:rowOff>158751</xdr:rowOff>
    </xdr:from>
    <xdr:to>
      <xdr:col>15</xdr:col>
      <xdr:colOff>494307</xdr:colOff>
      <xdr:row>93</xdr:row>
      <xdr:rowOff>10073</xdr:rowOff>
    </xdr:to>
    <xdr:pic>
      <xdr:nvPicPr>
        <xdr:cNvPr id="11" name="Imagen 10">
          <a:extLst>
            <a:ext uri="{FF2B5EF4-FFF2-40B4-BE49-F238E27FC236}">
              <a16:creationId xmlns:a16="http://schemas.microsoft.com/office/drawing/2014/main" id="{6B7232F2-EE7A-40E6-8029-91733E2CD114}"/>
            </a:ext>
          </a:extLst>
        </xdr:cNvPr>
        <xdr:cNvPicPr>
          <a:picLocks noChangeAspect="1"/>
        </xdr:cNvPicPr>
      </xdr:nvPicPr>
      <xdr:blipFill>
        <a:blip xmlns:r="http://schemas.openxmlformats.org/officeDocument/2006/relationships" r:embed="rId3"/>
        <a:stretch>
          <a:fillRect/>
        </a:stretch>
      </xdr:blipFill>
      <xdr:spPr>
        <a:xfrm>
          <a:off x="8096249" y="16012584"/>
          <a:ext cx="7686212" cy="2005560"/>
        </a:xfrm>
        <a:prstGeom prst="rect">
          <a:avLst/>
        </a:prstGeom>
        <a:ln w="34925">
          <a:solidFill>
            <a:schemeClr val="tx1"/>
          </a:solidFill>
        </a:ln>
      </xdr:spPr>
    </xdr:pic>
    <xdr:clientData/>
  </xdr:twoCellAnchor>
  <xdr:twoCellAnchor>
    <xdr:from>
      <xdr:col>8</xdr:col>
      <xdr:colOff>914399</xdr:colOff>
      <xdr:row>86</xdr:row>
      <xdr:rowOff>179916</xdr:rowOff>
    </xdr:from>
    <xdr:to>
      <xdr:col>11</xdr:col>
      <xdr:colOff>201083</xdr:colOff>
      <xdr:row>94</xdr:row>
      <xdr:rowOff>48156</xdr:rowOff>
    </xdr:to>
    <xdr:sp macro="" textlink="">
      <xdr:nvSpPr>
        <xdr:cNvPr id="12" name="Rectángulo 11">
          <a:extLst>
            <a:ext uri="{FF2B5EF4-FFF2-40B4-BE49-F238E27FC236}">
              <a16:creationId xmlns:a16="http://schemas.microsoft.com/office/drawing/2014/main" id="{B027DE42-D639-4BA9-B8F0-9BD792A7A102}"/>
            </a:ext>
          </a:extLst>
        </xdr:cNvPr>
        <xdr:cNvSpPr/>
      </xdr:nvSpPr>
      <xdr:spPr>
        <a:xfrm>
          <a:off x="9878482" y="16816916"/>
          <a:ext cx="1731434" cy="124407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15</xdr:col>
      <xdr:colOff>602191</xdr:colOff>
      <xdr:row>77</xdr:row>
      <xdr:rowOff>172581</xdr:rowOff>
    </xdr:from>
    <xdr:to>
      <xdr:col>24</xdr:col>
      <xdr:colOff>77854</xdr:colOff>
      <xdr:row>97</xdr:row>
      <xdr:rowOff>96346</xdr:rowOff>
    </xdr:to>
    <xdr:pic>
      <xdr:nvPicPr>
        <xdr:cNvPr id="13" name="Imagen 12">
          <a:extLst>
            <a:ext uri="{FF2B5EF4-FFF2-40B4-BE49-F238E27FC236}">
              <a16:creationId xmlns:a16="http://schemas.microsoft.com/office/drawing/2014/main" id="{865027D9-62AA-FAD9-579E-67AFB1609A5B}"/>
            </a:ext>
          </a:extLst>
        </xdr:cNvPr>
        <xdr:cNvPicPr>
          <a:picLocks noChangeAspect="1"/>
        </xdr:cNvPicPr>
      </xdr:nvPicPr>
      <xdr:blipFill>
        <a:blip xmlns:r="http://schemas.openxmlformats.org/officeDocument/2006/relationships" r:embed="rId5"/>
        <a:stretch>
          <a:fillRect/>
        </a:stretch>
      </xdr:blipFill>
      <xdr:spPr>
        <a:xfrm>
          <a:off x="15895108" y="15042164"/>
          <a:ext cx="6905163" cy="3871349"/>
        </a:xfrm>
        <a:prstGeom prst="rect">
          <a:avLst/>
        </a:prstGeom>
        <a:ln w="25400">
          <a:solidFill>
            <a:schemeClr val="tx1"/>
          </a:solidFill>
        </a:ln>
      </xdr:spPr>
    </xdr:pic>
    <xdr:clientData/>
  </xdr:twoCellAnchor>
  <xdr:twoCellAnchor editAs="oneCell">
    <xdr:from>
      <xdr:col>7</xdr:col>
      <xdr:colOff>284691</xdr:colOff>
      <xdr:row>100</xdr:row>
      <xdr:rowOff>113860</xdr:rowOff>
    </xdr:from>
    <xdr:to>
      <xdr:col>15</xdr:col>
      <xdr:colOff>589029</xdr:colOff>
      <xdr:row>116</xdr:row>
      <xdr:rowOff>190500</xdr:rowOff>
    </xdr:to>
    <xdr:pic>
      <xdr:nvPicPr>
        <xdr:cNvPr id="14" name="Imagen 13">
          <a:extLst>
            <a:ext uri="{FF2B5EF4-FFF2-40B4-BE49-F238E27FC236}">
              <a16:creationId xmlns:a16="http://schemas.microsoft.com/office/drawing/2014/main" id="{A29FB9A3-9D19-4A8C-D51E-5138863419CF}"/>
            </a:ext>
          </a:extLst>
        </xdr:cNvPr>
        <xdr:cNvPicPr>
          <a:picLocks noChangeAspect="1"/>
        </xdr:cNvPicPr>
      </xdr:nvPicPr>
      <xdr:blipFill>
        <a:blip xmlns:r="http://schemas.openxmlformats.org/officeDocument/2006/relationships" r:embed="rId6"/>
        <a:stretch>
          <a:fillRect/>
        </a:stretch>
      </xdr:blipFill>
      <xdr:spPr>
        <a:xfrm>
          <a:off x="8201024" y="19513110"/>
          <a:ext cx="7680921" cy="3452723"/>
        </a:xfrm>
        <a:prstGeom prst="rect">
          <a:avLst/>
        </a:prstGeom>
        <a:ln w="31750">
          <a:solidFill>
            <a:schemeClr val="tx1"/>
          </a:solidFill>
        </a:ln>
      </xdr:spPr>
    </xdr:pic>
    <xdr:clientData/>
  </xdr:twoCellAnchor>
  <xdr:twoCellAnchor>
    <xdr:from>
      <xdr:col>7</xdr:col>
      <xdr:colOff>343427</xdr:colOff>
      <xdr:row>109</xdr:row>
      <xdr:rowOff>354013</xdr:rowOff>
    </xdr:from>
    <xdr:to>
      <xdr:col>15</xdr:col>
      <xdr:colOff>523344</xdr:colOff>
      <xdr:row>116</xdr:row>
      <xdr:rowOff>116418</xdr:rowOff>
    </xdr:to>
    <xdr:sp macro="" textlink="">
      <xdr:nvSpPr>
        <xdr:cNvPr id="15" name="Rectángulo 14">
          <a:extLst>
            <a:ext uri="{FF2B5EF4-FFF2-40B4-BE49-F238E27FC236}">
              <a16:creationId xmlns:a16="http://schemas.microsoft.com/office/drawing/2014/main" id="{E2FE6C79-7ABB-4FE8-AB98-E74161BEA31E}"/>
            </a:ext>
          </a:extLst>
        </xdr:cNvPr>
        <xdr:cNvSpPr/>
      </xdr:nvSpPr>
      <xdr:spPr>
        <a:xfrm>
          <a:off x="8259760" y="21531263"/>
          <a:ext cx="7556501" cy="136048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508001</xdr:colOff>
      <xdr:row>104</xdr:row>
      <xdr:rowOff>66673</xdr:rowOff>
    </xdr:from>
    <xdr:to>
      <xdr:col>15</xdr:col>
      <xdr:colOff>523345</xdr:colOff>
      <xdr:row>112</xdr:row>
      <xdr:rowOff>190499</xdr:rowOff>
    </xdr:to>
    <xdr:sp macro="" textlink="">
      <xdr:nvSpPr>
        <xdr:cNvPr id="16" name="Rectángulo 15">
          <a:extLst>
            <a:ext uri="{FF2B5EF4-FFF2-40B4-BE49-F238E27FC236}">
              <a16:creationId xmlns:a16="http://schemas.microsoft.com/office/drawing/2014/main" id="{216A8775-4AF5-4E84-A85B-268E853DE1A4}"/>
            </a:ext>
          </a:extLst>
        </xdr:cNvPr>
        <xdr:cNvSpPr/>
      </xdr:nvSpPr>
      <xdr:spPr>
        <a:xfrm>
          <a:off x="10403418" y="20249090"/>
          <a:ext cx="5412844" cy="191240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508001</xdr:colOff>
      <xdr:row>104</xdr:row>
      <xdr:rowOff>66673</xdr:rowOff>
    </xdr:from>
    <xdr:to>
      <xdr:col>15</xdr:col>
      <xdr:colOff>518583</xdr:colOff>
      <xdr:row>112</xdr:row>
      <xdr:rowOff>190499</xdr:rowOff>
    </xdr:to>
    <xdr:sp macro="" textlink="">
      <xdr:nvSpPr>
        <xdr:cNvPr id="17" name="Rectángulo 16">
          <a:extLst>
            <a:ext uri="{FF2B5EF4-FFF2-40B4-BE49-F238E27FC236}">
              <a16:creationId xmlns:a16="http://schemas.microsoft.com/office/drawing/2014/main" id="{262D5A22-AFB7-46C6-BF5C-9321B02F48C0}"/>
            </a:ext>
          </a:extLst>
        </xdr:cNvPr>
        <xdr:cNvSpPr/>
      </xdr:nvSpPr>
      <xdr:spPr>
        <a:xfrm>
          <a:off x="10403418" y="20249090"/>
          <a:ext cx="5408082" cy="191240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11</xdr:col>
      <xdr:colOff>74082</xdr:colOff>
      <xdr:row>104</xdr:row>
      <xdr:rowOff>77256</xdr:rowOff>
    </xdr:from>
    <xdr:to>
      <xdr:col>15</xdr:col>
      <xdr:colOff>512761</xdr:colOff>
      <xdr:row>116</xdr:row>
      <xdr:rowOff>31750</xdr:rowOff>
    </xdr:to>
    <xdr:sp macro="" textlink="">
      <xdr:nvSpPr>
        <xdr:cNvPr id="18" name="Rectángulo 17">
          <a:extLst>
            <a:ext uri="{FF2B5EF4-FFF2-40B4-BE49-F238E27FC236}">
              <a16:creationId xmlns:a16="http://schemas.microsoft.com/office/drawing/2014/main" id="{C4E0A0EB-81B6-450F-BD57-37A0B278E13C}"/>
            </a:ext>
          </a:extLst>
        </xdr:cNvPr>
        <xdr:cNvSpPr/>
      </xdr:nvSpPr>
      <xdr:spPr>
        <a:xfrm>
          <a:off x="12064999" y="20259673"/>
          <a:ext cx="3740679" cy="2547410"/>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1020763</xdr:colOff>
      <xdr:row>116</xdr:row>
      <xdr:rowOff>190499</xdr:rowOff>
    </xdr:from>
    <xdr:to>
      <xdr:col>13</xdr:col>
      <xdr:colOff>819272</xdr:colOff>
      <xdr:row>125</xdr:row>
      <xdr:rowOff>179916</xdr:rowOff>
    </xdr:to>
    <xdr:pic>
      <xdr:nvPicPr>
        <xdr:cNvPr id="19" name="Imagen 18">
          <a:extLst>
            <a:ext uri="{FF2B5EF4-FFF2-40B4-BE49-F238E27FC236}">
              <a16:creationId xmlns:a16="http://schemas.microsoft.com/office/drawing/2014/main" id="{72690976-1820-F24B-5C02-62AE28FF2500}"/>
            </a:ext>
          </a:extLst>
        </xdr:cNvPr>
        <xdr:cNvPicPr>
          <a:picLocks noChangeAspect="1"/>
        </xdr:cNvPicPr>
      </xdr:nvPicPr>
      <xdr:blipFill>
        <a:blip xmlns:r="http://schemas.openxmlformats.org/officeDocument/2006/relationships" r:embed="rId7"/>
        <a:stretch>
          <a:fillRect/>
        </a:stretch>
      </xdr:blipFill>
      <xdr:spPr>
        <a:xfrm>
          <a:off x="8937096" y="22965832"/>
          <a:ext cx="5524092" cy="1767417"/>
        </a:xfrm>
        <a:prstGeom prst="rect">
          <a:avLst/>
        </a:prstGeom>
      </xdr:spPr>
    </xdr:pic>
    <xdr:clientData/>
  </xdr:twoCellAnchor>
  <xdr:twoCellAnchor editAs="oneCell">
    <xdr:from>
      <xdr:col>8</xdr:col>
      <xdr:colOff>152589</xdr:colOff>
      <xdr:row>132</xdr:row>
      <xdr:rowOff>31749</xdr:rowOff>
    </xdr:from>
    <xdr:to>
      <xdr:col>14</xdr:col>
      <xdr:colOff>601728</xdr:colOff>
      <xdr:row>148</xdr:row>
      <xdr:rowOff>27021</xdr:rowOff>
    </xdr:to>
    <xdr:pic>
      <xdr:nvPicPr>
        <xdr:cNvPr id="20" name="Imagen 19">
          <a:extLst>
            <a:ext uri="{FF2B5EF4-FFF2-40B4-BE49-F238E27FC236}">
              <a16:creationId xmlns:a16="http://schemas.microsoft.com/office/drawing/2014/main" id="{51BF4C12-A606-5379-C83D-659612C8BD0F}"/>
            </a:ext>
          </a:extLst>
        </xdr:cNvPr>
        <xdr:cNvPicPr>
          <a:picLocks noChangeAspect="1"/>
        </xdr:cNvPicPr>
      </xdr:nvPicPr>
      <xdr:blipFill>
        <a:blip xmlns:r="http://schemas.openxmlformats.org/officeDocument/2006/relationships" r:embed="rId8"/>
        <a:stretch>
          <a:fillRect/>
        </a:stretch>
      </xdr:blipFill>
      <xdr:spPr>
        <a:xfrm>
          <a:off x="9741089" y="26193749"/>
          <a:ext cx="5957764" cy="3122647"/>
        </a:xfrm>
        <a:prstGeom prst="rect">
          <a:avLst/>
        </a:prstGeom>
        <a:ln w="28575">
          <a:solidFill>
            <a:schemeClr val="tx1"/>
          </a:solidFill>
        </a:ln>
      </xdr:spPr>
    </xdr:pic>
    <xdr:clientData/>
  </xdr:twoCellAnchor>
  <xdr:twoCellAnchor>
    <xdr:from>
      <xdr:col>8</xdr:col>
      <xdr:colOff>611188</xdr:colOff>
      <xdr:row>142</xdr:row>
      <xdr:rowOff>15875</xdr:rowOff>
    </xdr:from>
    <xdr:to>
      <xdr:col>14</xdr:col>
      <xdr:colOff>592136</xdr:colOff>
      <xdr:row>147</xdr:row>
      <xdr:rowOff>115887</xdr:rowOff>
    </xdr:to>
    <xdr:sp macro="" textlink="">
      <xdr:nvSpPr>
        <xdr:cNvPr id="21" name="Rectángulo 20">
          <a:extLst>
            <a:ext uri="{FF2B5EF4-FFF2-40B4-BE49-F238E27FC236}">
              <a16:creationId xmlns:a16="http://schemas.microsoft.com/office/drawing/2014/main" id="{E637420E-0573-41EA-BCA4-D9D7A57704A7}"/>
            </a:ext>
          </a:extLst>
        </xdr:cNvPr>
        <xdr:cNvSpPr/>
      </xdr:nvSpPr>
      <xdr:spPr>
        <a:xfrm>
          <a:off x="10199688" y="28130500"/>
          <a:ext cx="5489573" cy="1084262"/>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277812</xdr:colOff>
      <xdr:row>150</xdr:row>
      <xdr:rowOff>78561</xdr:rowOff>
    </xdr:from>
    <xdr:to>
      <xdr:col>14</xdr:col>
      <xdr:colOff>427096</xdr:colOff>
      <xdr:row>164</xdr:row>
      <xdr:rowOff>46036</xdr:rowOff>
    </xdr:to>
    <xdr:pic>
      <xdr:nvPicPr>
        <xdr:cNvPr id="22" name="Imagen 21">
          <a:extLst>
            <a:ext uri="{FF2B5EF4-FFF2-40B4-BE49-F238E27FC236}">
              <a16:creationId xmlns:a16="http://schemas.microsoft.com/office/drawing/2014/main" id="{6C5CD1BF-FA3F-B37C-0F26-86F4981A054D}"/>
            </a:ext>
          </a:extLst>
        </xdr:cNvPr>
        <xdr:cNvPicPr>
          <a:picLocks noChangeAspect="1"/>
        </xdr:cNvPicPr>
      </xdr:nvPicPr>
      <xdr:blipFill>
        <a:blip xmlns:r="http://schemas.openxmlformats.org/officeDocument/2006/relationships" r:embed="rId9"/>
        <a:stretch>
          <a:fillRect/>
        </a:stretch>
      </xdr:blipFill>
      <xdr:spPr>
        <a:xfrm>
          <a:off x="8818562" y="29748936"/>
          <a:ext cx="6700897" cy="2683689"/>
        </a:xfrm>
        <a:prstGeom prst="rect">
          <a:avLst/>
        </a:prstGeom>
        <a:ln w="31750">
          <a:solidFill>
            <a:schemeClr val="tx1"/>
          </a:solidFill>
        </a:ln>
      </xdr:spPr>
    </xdr:pic>
    <xdr:clientData/>
  </xdr:twoCellAnchor>
  <xdr:twoCellAnchor>
    <xdr:from>
      <xdr:col>8</xdr:col>
      <xdr:colOff>457200</xdr:colOff>
      <xdr:row>152</xdr:row>
      <xdr:rowOff>84136</xdr:rowOff>
    </xdr:from>
    <xdr:to>
      <xdr:col>14</xdr:col>
      <xdr:colOff>438148</xdr:colOff>
      <xdr:row>155</xdr:row>
      <xdr:rowOff>87312</xdr:rowOff>
    </xdr:to>
    <xdr:sp macro="" textlink="">
      <xdr:nvSpPr>
        <xdr:cNvPr id="23" name="Rectángulo 22">
          <a:extLst>
            <a:ext uri="{FF2B5EF4-FFF2-40B4-BE49-F238E27FC236}">
              <a16:creationId xmlns:a16="http://schemas.microsoft.com/office/drawing/2014/main" id="{3673879F-1DEF-4984-9C20-3089B1DF0335}"/>
            </a:ext>
          </a:extLst>
        </xdr:cNvPr>
        <xdr:cNvSpPr/>
      </xdr:nvSpPr>
      <xdr:spPr>
        <a:xfrm>
          <a:off x="10045700" y="30143449"/>
          <a:ext cx="5489573" cy="59055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436563</xdr:colOff>
      <xdr:row>175</xdr:row>
      <xdr:rowOff>71438</xdr:rowOff>
    </xdr:from>
    <xdr:to>
      <xdr:col>14</xdr:col>
      <xdr:colOff>590609</xdr:colOff>
      <xdr:row>189</xdr:row>
      <xdr:rowOff>16687</xdr:rowOff>
    </xdr:to>
    <xdr:pic>
      <xdr:nvPicPr>
        <xdr:cNvPr id="24" name="Imagen 23">
          <a:extLst>
            <a:ext uri="{FF2B5EF4-FFF2-40B4-BE49-F238E27FC236}">
              <a16:creationId xmlns:a16="http://schemas.microsoft.com/office/drawing/2014/main" id="{A26C72AC-B1E5-4D5F-B724-A31CF1849403}"/>
            </a:ext>
          </a:extLst>
        </xdr:cNvPr>
        <xdr:cNvPicPr>
          <a:picLocks noChangeAspect="1"/>
        </xdr:cNvPicPr>
      </xdr:nvPicPr>
      <xdr:blipFill>
        <a:blip xmlns:r="http://schemas.openxmlformats.org/officeDocument/2006/relationships" r:embed="rId9"/>
        <a:stretch>
          <a:fillRect/>
        </a:stretch>
      </xdr:blipFill>
      <xdr:spPr>
        <a:xfrm>
          <a:off x="8977313" y="34615438"/>
          <a:ext cx="6710421" cy="2702737"/>
        </a:xfrm>
        <a:prstGeom prst="rect">
          <a:avLst/>
        </a:prstGeom>
        <a:ln w="31750">
          <a:solidFill>
            <a:schemeClr val="tx1"/>
          </a:solidFill>
        </a:ln>
      </xdr:spPr>
    </xdr:pic>
    <xdr:clientData/>
  </xdr:twoCellAnchor>
  <xdr:twoCellAnchor>
    <xdr:from>
      <xdr:col>9</xdr:col>
      <xdr:colOff>261938</xdr:colOff>
      <xdr:row>184</xdr:row>
      <xdr:rowOff>57963</xdr:rowOff>
    </xdr:from>
    <xdr:to>
      <xdr:col>14</xdr:col>
      <xdr:colOff>569911</xdr:colOff>
      <xdr:row>187</xdr:row>
      <xdr:rowOff>56377</xdr:rowOff>
    </xdr:to>
    <xdr:sp macro="" textlink="">
      <xdr:nvSpPr>
        <xdr:cNvPr id="25" name="Rectángulo 24">
          <a:extLst>
            <a:ext uri="{FF2B5EF4-FFF2-40B4-BE49-F238E27FC236}">
              <a16:creationId xmlns:a16="http://schemas.microsoft.com/office/drawing/2014/main" id="{A4E7056D-25D1-4EE2-8728-2809E218FEC0}"/>
            </a:ext>
          </a:extLst>
        </xdr:cNvPr>
        <xdr:cNvSpPr/>
      </xdr:nvSpPr>
      <xdr:spPr>
        <a:xfrm>
          <a:off x="10787063" y="36379963"/>
          <a:ext cx="4879973" cy="585789"/>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314325</xdr:colOff>
      <xdr:row>6</xdr:row>
      <xdr:rowOff>171450</xdr:rowOff>
    </xdr:from>
    <xdr:to>
      <xdr:col>22</xdr:col>
      <xdr:colOff>350904</xdr:colOff>
      <xdr:row>35</xdr:row>
      <xdr:rowOff>58776</xdr:rowOff>
    </xdr:to>
    <xdr:pic>
      <xdr:nvPicPr>
        <xdr:cNvPr id="2" name="Imagen 1">
          <a:extLst>
            <a:ext uri="{FF2B5EF4-FFF2-40B4-BE49-F238E27FC236}">
              <a16:creationId xmlns:a16="http://schemas.microsoft.com/office/drawing/2014/main" id="{7740AF2D-4FF3-473B-B4ED-403D24861CB6}"/>
            </a:ext>
          </a:extLst>
        </xdr:cNvPr>
        <xdr:cNvPicPr>
          <a:picLocks noChangeAspect="1"/>
        </xdr:cNvPicPr>
      </xdr:nvPicPr>
      <xdr:blipFill>
        <a:blip xmlns:r="http://schemas.openxmlformats.org/officeDocument/2006/relationships" r:embed="rId1"/>
        <a:stretch>
          <a:fillRect/>
        </a:stretch>
      </xdr:blipFill>
      <xdr:spPr>
        <a:xfrm>
          <a:off x="10687050" y="1333500"/>
          <a:ext cx="9152004" cy="5154651"/>
        </a:xfrm>
        <a:prstGeom prst="rect">
          <a:avLst/>
        </a:prstGeom>
        <a:ln w="28575">
          <a:solidFill>
            <a:schemeClr val="tx1"/>
          </a:solidFill>
        </a:ln>
      </xdr:spPr>
    </xdr:pic>
    <xdr:clientData/>
  </xdr:twoCellAnchor>
  <xdr:twoCellAnchor editAs="oneCell">
    <xdr:from>
      <xdr:col>7</xdr:col>
      <xdr:colOff>342900</xdr:colOff>
      <xdr:row>36</xdr:row>
      <xdr:rowOff>152400</xdr:rowOff>
    </xdr:from>
    <xdr:to>
      <xdr:col>14</xdr:col>
      <xdr:colOff>11177</xdr:colOff>
      <xdr:row>51</xdr:row>
      <xdr:rowOff>180341</xdr:rowOff>
    </xdr:to>
    <xdr:pic>
      <xdr:nvPicPr>
        <xdr:cNvPr id="3" name="Imagen 2">
          <a:extLst>
            <a:ext uri="{FF2B5EF4-FFF2-40B4-BE49-F238E27FC236}">
              <a16:creationId xmlns:a16="http://schemas.microsoft.com/office/drawing/2014/main" id="{4B7F080D-75CD-4695-8498-0FF478AAD11D}"/>
            </a:ext>
          </a:extLst>
        </xdr:cNvPr>
        <xdr:cNvPicPr>
          <a:picLocks noChangeAspect="1"/>
        </xdr:cNvPicPr>
      </xdr:nvPicPr>
      <xdr:blipFill>
        <a:blip xmlns:r="http://schemas.openxmlformats.org/officeDocument/2006/relationships" r:embed="rId2"/>
        <a:stretch>
          <a:fillRect/>
        </a:stretch>
      </xdr:blipFill>
      <xdr:spPr>
        <a:xfrm>
          <a:off x="7296150" y="6781800"/>
          <a:ext cx="6364352" cy="2971166"/>
        </a:xfrm>
        <a:prstGeom prst="rect">
          <a:avLst/>
        </a:prstGeom>
        <a:ln w="28575">
          <a:solidFill>
            <a:schemeClr val="tx1"/>
          </a:solidFill>
        </a:ln>
      </xdr:spPr>
    </xdr:pic>
    <xdr:clientData/>
  </xdr:twoCellAnchor>
  <xdr:twoCellAnchor>
    <xdr:from>
      <xdr:col>7</xdr:col>
      <xdr:colOff>687389</xdr:colOff>
      <xdr:row>45</xdr:row>
      <xdr:rowOff>97263</xdr:rowOff>
    </xdr:from>
    <xdr:to>
      <xdr:col>14</xdr:col>
      <xdr:colOff>178860</xdr:colOff>
      <xdr:row>48</xdr:row>
      <xdr:rowOff>17360</xdr:rowOff>
    </xdr:to>
    <xdr:sp macro="" textlink="">
      <xdr:nvSpPr>
        <xdr:cNvPr id="4" name="Rectángulo 3">
          <a:extLst>
            <a:ext uri="{FF2B5EF4-FFF2-40B4-BE49-F238E27FC236}">
              <a16:creationId xmlns:a16="http://schemas.microsoft.com/office/drawing/2014/main" id="{E7744831-9C2F-4BB3-9D24-E8C8F57BCAB8}"/>
            </a:ext>
          </a:extLst>
        </xdr:cNvPr>
        <xdr:cNvSpPr/>
      </xdr:nvSpPr>
      <xdr:spPr>
        <a:xfrm>
          <a:off x="7640639" y="8488788"/>
          <a:ext cx="5396971" cy="510647"/>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161925</xdr:colOff>
      <xdr:row>52</xdr:row>
      <xdr:rowOff>95250</xdr:rowOff>
    </xdr:from>
    <xdr:to>
      <xdr:col>15</xdr:col>
      <xdr:colOff>333441</xdr:colOff>
      <xdr:row>63</xdr:row>
      <xdr:rowOff>56110</xdr:rowOff>
    </xdr:to>
    <xdr:pic>
      <xdr:nvPicPr>
        <xdr:cNvPr id="5" name="Imagen 4">
          <a:extLst>
            <a:ext uri="{FF2B5EF4-FFF2-40B4-BE49-F238E27FC236}">
              <a16:creationId xmlns:a16="http://schemas.microsoft.com/office/drawing/2014/main" id="{C8DF3668-F4B2-42DD-9F62-4E641769D08A}"/>
            </a:ext>
          </a:extLst>
        </xdr:cNvPr>
        <xdr:cNvPicPr>
          <a:picLocks noChangeAspect="1"/>
        </xdr:cNvPicPr>
      </xdr:nvPicPr>
      <xdr:blipFill>
        <a:blip xmlns:r="http://schemas.openxmlformats.org/officeDocument/2006/relationships" r:embed="rId3"/>
        <a:stretch>
          <a:fillRect/>
        </a:stretch>
      </xdr:blipFill>
      <xdr:spPr>
        <a:xfrm>
          <a:off x="7219950" y="9867900"/>
          <a:ext cx="7696266" cy="1989685"/>
        </a:xfrm>
        <a:prstGeom prst="rect">
          <a:avLst/>
        </a:prstGeom>
        <a:ln w="34925">
          <a:solidFill>
            <a:schemeClr val="tx1"/>
          </a:solidFill>
        </a:ln>
      </xdr:spPr>
    </xdr:pic>
    <xdr:clientData/>
  </xdr:twoCellAnchor>
  <xdr:twoCellAnchor>
    <xdr:from>
      <xdr:col>7</xdr:col>
      <xdr:colOff>182563</xdr:colOff>
      <xdr:row>56</xdr:row>
      <xdr:rowOff>125942</xdr:rowOff>
    </xdr:from>
    <xdr:to>
      <xdr:col>9</xdr:col>
      <xdr:colOff>28047</xdr:colOff>
      <xdr:row>64</xdr:row>
      <xdr:rowOff>55034</xdr:rowOff>
    </xdr:to>
    <xdr:sp macro="" textlink="">
      <xdr:nvSpPr>
        <xdr:cNvPr id="6" name="Rectángulo 5">
          <a:extLst>
            <a:ext uri="{FF2B5EF4-FFF2-40B4-BE49-F238E27FC236}">
              <a16:creationId xmlns:a16="http://schemas.microsoft.com/office/drawing/2014/main" id="{E15AEAEB-80B7-48AB-B289-D115EC9FB92C}"/>
            </a:ext>
          </a:extLst>
        </xdr:cNvPr>
        <xdr:cNvSpPr/>
      </xdr:nvSpPr>
      <xdr:spPr>
        <a:xfrm>
          <a:off x="7240588" y="10555817"/>
          <a:ext cx="1731434" cy="1500717"/>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11</xdr:col>
      <xdr:colOff>76787</xdr:colOff>
      <xdr:row>55</xdr:row>
      <xdr:rowOff>84137</xdr:rowOff>
    </xdr:from>
    <xdr:to>
      <xdr:col>18</xdr:col>
      <xdr:colOff>217547</xdr:colOff>
      <xdr:row>71</xdr:row>
      <xdr:rowOff>96871</xdr:rowOff>
    </xdr:to>
    <xdr:pic>
      <xdr:nvPicPr>
        <xdr:cNvPr id="7" name="Imagen 6">
          <a:extLst>
            <a:ext uri="{FF2B5EF4-FFF2-40B4-BE49-F238E27FC236}">
              <a16:creationId xmlns:a16="http://schemas.microsoft.com/office/drawing/2014/main" id="{1DD8BE34-8794-4886-AE7C-BA3F80DEA648}"/>
            </a:ext>
          </a:extLst>
        </xdr:cNvPr>
        <xdr:cNvPicPr>
          <a:picLocks noChangeAspect="1"/>
        </xdr:cNvPicPr>
      </xdr:nvPicPr>
      <xdr:blipFill>
        <a:blip xmlns:r="http://schemas.openxmlformats.org/officeDocument/2006/relationships" r:embed="rId4"/>
        <a:stretch>
          <a:fillRect/>
        </a:stretch>
      </xdr:blipFill>
      <xdr:spPr>
        <a:xfrm>
          <a:off x="10554287" y="10313987"/>
          <a:ext cx="5941485" cy="3146459"/>
        </a:xfrm>
        <a:prstGeom prst="rect">
          <a:avLst/>
        </a:prstGeom>
        <a:ln w="31750">
          <a:solidFill>
            <a:schemeClr val="tx1"/>
          </a:solidFill>
        </a:ln>
      </xdr:spPr>
    </xdr:pic>
    <xdr:clientData/>
  </xdr:twoCellAnchor>
  <xdr:twoCellAnchor>
    <xdr:from>
      <xdr:col>11</xdr:col>
      <xdr:colOff>65616</xdr:colOff>
      <xdr:row>61</xdr:row>
      <xdr:rowOff>68262</xdr:rowOff>
    </xdr:from>
    <xdr:to>
      <xdr:col>13</xdr:col>
      <xdr:colOff>721784</xdr:colOff>
      <xdr:row>68</xdr:row>
      <xdr:rowOff>95780</xdr:rowOff>
    </xdr:to>
    <xdr:sp macro="" textlink="">
      <xdr:nvSpPr>
        <xdr:cNvPr id="8" name="Rectángulo 7">
          <a:extLst>
            <a:ext uri="{FF2B5EF4-FFF2-40B4-BE49-F238E27FC236}">
              <a16:creationId xmlns:a16="http://schemas.microsoft.com/office/drawing/2014/main" id="{1B16E79F-AAAC-4D5A-9E97-FAFC82B78EF0}"/>
            </a:ext>
          </a:extLst>
        </xdr:cNvPr>
        <xdr:cNvSpPr/>
      </xdr:nvSpPr>
      <xdr:spPr>
        <a:xfrm>
          <a:off x="10543116" y="11479212"/>
          <a:ext cx="2313518" cy="1389593"/>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400050</xdr:colOff>
      <xdr:row>69</xdr:row>
      <xdr:rowOff>66675</xdr:rowOff>
    </xdr:from>
    <xdr:to>
      <xdr:col>14</xdr:col>
      <xdr:colOff>68327</xdr:colOff>
      <xdr:row>81</xdr:row>
      <xdr:rowOff>47095</xdr:rowOff>
    </xdr:to>
    <xdr:pic>
      <xdr:nvPicPr>
        <xdr:cNvPr id="9" name="Imagen 8">
          <a:extLst>
            <a:ext uri="{FF2B5EF4-FFF2-40B4-BE49-F238E27FC236}">
              <a16:creationId xmlns:a16="http://schemas.microsoft.com/office/drawing/2014/main" id="{23130766-274F-47F1-AB8C-F4AD22231709}"/>
            </a:ext>
          </a:extLst>
        </xdr:cNvPr>
        <xdr:cNvPicPr>
          <a:picLocks noChangeAspect="1"/>
        </xdr:cNvPicPr>
      </xdr:nvPicPr>
      <xdr:blipFill>
        <a:blip xmlns:r="http://schemas.openxmlformats.org/officeDocument/2006/relationships" r:embed="rId2"/>
        <a:stretch>
          <a:fillRect/>
        </a:stretch>
      </xdr:blipFill>
      <xdr:spPr>
        <a:xfrm>
          <a:off x="7458075" y="13039725"/>
          <a:ext cx="6364352" cy="2333095"/>
        </a:xfrm>
        <a:prstGeom prst="rect">
          <a:avLst/>
        </a:prstGeom>
        <a:ln w="28575">
          <a:solidFill>
            <a:schemeClr val="tx1"/>
          </a:solidFill>
        </a:ln>
      </xdr:spPr>
    </xdr:pic>
    <xdr:clientData/>
  </xdr:twoCellAnchor>
  <xdr:twoCellAnchor>
    <xdr:from>
      <xdr:col>7</xdr:col>
      <xdr:colOff>770468</xdr:colOff>
      <xdr:row>73</xdr:row>
      <xdr:rowOff>8363</xdr:rowOff>
    </xdr:from>
    <xdr:to>
      <xdr:col>14</xdr:col>
      <xdr:colOff>19580</xdr:colOff>
      <xdr:row>74</xdr:row>
      <xdr:rowOff>104245</xdr:rowOff>
    </xdr:to>
    <xdr:sp macro="" textlink="">
      <xdr:nvSpPr>
        <xdr:cNvPr id="10" name="Rectángulo 9">
          <a:extLst>
            <a:ext uri="{FF2B5EF4-FFF2-40B4-BE49-F238E27FC236}">
              <a16:creationId xmlns:a16="http://schemas.microsoft.com/office/drawing/2014/main" id="{7BF5DED8-2F08-4214-AD6A-6007A0CA8098}"/>
            </a:ext>
          </a:extLst>
        </xdr:cNvPr>
        <xdr:cNvSpPr/>
      </xdr:nvSpPr>
      <xdr:spPr>
        <a:xfrm>
          <a:off x="7828493" y="13771988"/>
          <a:ext cx="5154612" cy="295907"/>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10</xdr:col>
      <xdr:colOff>142875</xdr:colOff>
      <xdr:row>82</xdr:row>
      <xdr:rowOff>57150</xdr:rowOff>
    </xdr:from>
    <xdr:to>
      <xdr:col>19</xdr:col>
      <xdr:colOff>219141</xdr:colOff>
      <xdr:row>92</xdr:row>
      <xdr:rowOff>65635</xdr:rowOff>
    </xdr:to>
    <xdr:pic>
      <xdr:nvPicPr>
        <xdr:cNvPr id="11" name="Imagen 10">
          <a:extLst>
            <a:ext uri="{FF2B5EF4-FFF2-40B4-BE49-F238E27FC236}">
              <a16:creationId xmlns:a16="http://schemas.microsoft.com/office/drawing/2014/main" id="{BB69154A-3561-4852-B9FF-56F0E7A394D6}"/>
            </a:ext>
          </a:extLst>
        </xdr:cNvPr>
        <xdr:cNvPicPr>
          <a:picLocks noChangeAspect="1"/>
        </xdr:cNvPicPr>
      </xdr:nvPicPr>
      <xdr:blipFill>
        <a:blip xmlns:r="http://schemas.openxmlformats.org/officeDocument/2006/relationships" r:embed="rId3"/>
        <a:stretch>
          <a:fillRect/>
        </a:stretch>
      </xdr:blipFill>
      <xdr:spPr>
        <a:xfrm>
          <a:off x="10134600" y="15573375"/>
          <a:ext cx="7696266" cy="1989685"/>
        </a:xfrm>
        <a:prstGeom prst="rect">
          <a:avLst/>
        </a:prstGeom>
        <a:ln w="34925">
          <a:solidFill>
            <a:schemeClr val="tx1"/>
          </a:solidFill>
        </a:ln>
      </xdr:spPr>
    </xdr:pic>
    <xdr:clientData/>
  </xdr:twoCellAnchor>
  <xdr:twoCellAnchor>
    <xdr:from>
      <xdr:col>12</xdr:col>
      <xdr:colOff>105833</xdr:colOff>
      <xdr:row>86</xdr:row>
      <xdr:rowOff>56090</xdr:rowOff>
    </xdr:from>
    <xdr:to>
      <xdr:col>14</xdr:col>
      <xdr:colOff>772054</xdr:colOff>
      <xdr:row>93</xdr:row>
      <xdr:rowOff>106893</xdr:rowOff>
    </xdr:to>
    <xdr:sp macro="" textlink="">
      <xdr:nvSpPr>
        <xdr:cNvPr id="12" name="Rectángulo 11">
          <a:extLst>
            <a:ext uri="{FF2B5EF4-FFF2-40B4-BE49-F238E27FC236}">
              <a16:creationId xmlns:a16="http://schemas.microsoft.com/office/drawing/2014/main" id="{32A3BE39-466C-40C2-9724-555AF1AED6F1}"/>
            </a:ext>
          </a:extLst>
        </xdr:cNvPr>
        <xdr:cNvSpPr/>
      </xdr:nvSpPr>
      <xdr:spPr>
        <a:xfrm>
          <a:off x="11916833" y="16372415"/>
          <a:ext cx="2323571" cy="143192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276225</xdr:colOff>
      <xdr:row>96</xdr:row>
      <xdr:rowOff>133350</xdr:rowOff>
    </xdr:from>
    <xdr:to>
      <xdr:col>15</xdr:col>
      <xdr:colOff>437688</xdr:colOff>
      <xdr:row>110</xdr:row>
      <xdr:rowOff>160777</xdr:rowOff>
    </xdr:to>
    <xdr:pic>
      <xdr:nvPicPr>
        <xdr:cNvPr id="13" name="Imagen 12">
          <a:extLst>
            <a:ext uri="{FF2B5EF4-FFF2-40B4-BE49-F238E27FC236}">
              <a16:creationId xmlns:a16="http://schemas.microsoft.com/office/drawing/2014/main" id="{6673B7F1-F49C-4D70-B0B6-573CBF6987DA}"/>
            </a:ext>
          </a:extLst>
        </xdr:cNvPr>
        <xdr:cNvPicPr>
          <a:picLocks noChangeAspect="1"/>
        </xdr:cNvPicPr>
      </xdr:nvPicPr>
      <xdr:blipFill>
        <a:blip xmlns:r="http://schemas.openxmlformats.org/officeDocument/2006/relationships" r:embed="rId5"/>
        <a:stretch>
          <a:fillRect/>
        </a:stretch>
      </xdr:blipFill>
      <xdr:spPr>
        <a:xfrm>
          <a:off x="7334250" y="18402300"/>
          <a:ext cx="7686213" cy="3418327"/>
        </a:xfrm>
        <a:prstGeom prst="rect">
          <a:avLst/>
        </a:prstGeom>
        <a:ln w="31750">
          <a:solidFill>
            <a:schemeClr val="tx1"/>
          </a:solidFill>
        </a:ln>
      </xdr:spPr>
    </xdr:pic>
    <xdr:clientData/>
  </xdr:twoCellAnchor>
  <xdr:twoCellAnchor>
    <xdr:from>
      <xdr:col>7</xdr:col>
      <xdr:colOff>334961</xdr:colOff>
      <xdr:row>105</xdr:row>
      <xdr:rowOff>373503</xdr:rowOff>
    </xdr:from>
    <xdr:to>
      <xdr:col>15</xdr:col>
      <xdr:colOff>657753</xdr:colOff>
      <xdr:row>112</xdr:row>
      <xdr:rowOff>124795</xdr:rowOff>
    </xdr:to>
    <xdr:sp macro="" textlink="">
      <xdr:nvSpPr>
        <xdr:cNvPr id="14" name="Rectángulo 13">
          <a:extLst>
            <a:ext uri="{FF2B5EF4-FFF2-40B4-BE49-F238E27FC236}">
              <a16:creationId xmlns:a16="http://schemas.microsoft.com/office/drawing/2014/main" id="{833862BA-377F-418C-959E-DBE94FFFD20E}"/>
            </a:ext>
          </a:extLst>
        </xdr:cNvPr>
        <xdr:cNvSpPr/>
      </xdr:nvSpPr>
      <xdr:spPr>
        <a:xfrm>
          <a:off x="7392986" y="20404578"/>
          <a:ext cx="7561792" cy="1341967"/>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9</xdr:col>
      <xdr:colOff>607484</xdr:colOff>
      <xdr:row>100</xdr:row>
      <xdr:rowOff>97275</xdr:rowOff>
    </xdr:from>
    <xdr:to>
      <xdr:col>15</xdr:col>
      <xdr:colOff>657754</xdr:colOff>
      <xdr:row>109</xdr:row>
      <xdr:rowOff>9963</xdr:rowOff>
    </xdr:to>
    <xdr:sp macro="" textlink="">
      <xdr:nvSpPr>
        <xdr:cNvPr id="15" name="Rectángulo 14">
          <a:extLst>
            <a:ext uri="{FF2B5EF4-FFF2-40B4-BE49-F238E27FC236}">
              <a16:creationId xmlns:a16="http://schemas.microsoft.com/office/drawing/2014/main" id="{0DC3CC73-10C1-485A-89CF-11AA86135B64}"/>
            </a:ext>
          </a:extLst>
        </xdr:cNvPr>
        <xdr:cNvSpPr/>
      </xdr:nvSpPr>
      <xdr:spPr>
        <a:xfrm>
          <a:off x="9551459" y="19137750"/>
          <a:ext cx="5403320" cy="1893888"/>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11</xdr:col>
      <xdr:colOff>221191</xdr:colOff>
      <xdr:row>100</xdr:row>
      <xdr:rowOff>103096</xdr:rowOff>
    </xdr:from>
    <xdr:to>
      <xdr:col>15</xdr:col>
      <xdr:colOff>647170</xdr:colOff>
      <xdr:row>112</xdr:row>
      <xdr:rowOff>49651</xdr:rowOff>
    </xdr:to>
    <xdr:sp macro="" textlink="">
      <xdr:nvSpPr>
        <xdr:cNvPr id="16" name="Rectángulo 15">
          <a:extLst>
            <a:ext uri="{FF2B5EF4-FFF2-40B4-BE49-F238E27FC236}">
              <a16:creationId xmlns:a16="http://schemas.microsoft.com/office/drawing/2014/main" id="{39993893-06BB-4D49-8967-F4AEA9D0DD45}"/>
            </a:ext>
          </a:extLst>
        </xdr:cNvPr>
        <xdr:cNvSpPr/>
      </xdr:nvSpPr>
      <xdr:spPr>
        <a:xfrm>
          <a:off x="11203516" y="19143571"/>
          <a:ext cx="3740679" cy="2527830"/>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editAs="oneCell">
    <xdr:from>
      <xdr:col>7</xdr:col>
      <xdr:colOff>333375</xdr:colOff>
      <xdr:row>143</xdr:row>
      <xdr:rowOff>47625</xdr:rowOff>
    </xdr:from>
    <xdr:to>
      <xdr:col>14</xdr:col>
      <xdr:colOff>342959</xdr:colOff>
      <xdr:row>157</xdr:row>
      <xdr:rowOff>16687</xdr:rowOff>
    </xdr:to>
    <xdr:pic>
      <xdr:nvPicPr>
        <xdr:cNvPr id="17" name="Imagen 16">
          <a:extLst>
            <a:ext uri="{FF2B5EF4-FFF2-40B4-BE49-F238E27FC236}">
              <a16:creationId xmlns:a16="http://schemas.microsoft.com/office/drawing/2014/main" id="{EF561D33-B872-4ED2-BC0E-496F32419713}"/>
            </a:ext>
          </a:extLst>
        </xdr:cNvPr>
        <xdr:cNvPicPr>
          <a:picLocks noChangeAspect="1"/>
        </xdr:cNvPicPr>
      </xdr:nvPicPr>
      <xdr:blipFill>
        <a:blip xmlns:r="http://schemas.openxmlformats.org/officeDocument/2006/relationships" r:embed="rId6"/>
        <a:stretch>
          <a:fillRect/>
        </a:stretch>
      </xdr:blipFill>
      <xdr:spPr>
        <a:xfrm>
          <a:off x="7924800" y="28384500"/>
          <a:ext cx="6705659" cy="2702737"/>
        </a:xfrm>
        <a:prstGeom prst="rect">
          <a:avLst/>
        </a:prstGeom>
        <a:ln w="31750">
          <a:solidFill>
            <a:schemeClr val="tx1"/>
          </a:solidFill>
        </a:ln>
      </xdr:spPr>
    </xdr:pic>
    <xdr:clientData/>
  </xdr:twoCellAnchor>
  <xdr:twoCellAnchor>
    <xdr:from>
      <xdr:col>8</xdr:col>
      <xdr:colOff>322263</xdr:colOff>
      <xdr:row>145</xdr:row>
      <xdr:rowOff>65900</xdr:rowOff>
    </xdr:from>
    <xdr:to>
      <xdr:col>14</xdr:col>
      <xdr:colOff>354011</xdr:colOff>
      <xdr:row>148</xdr:row>
      <xdr:rowOff>65901</xdr:rowOff>
    </xdr:to>
    <xdr:sp macro="" textlink="">
      <xdr:nvSpPr>
        <xdr:cNvPr id="18" name="Rectángulo 17">
          <a:extLst>
            <a:ext uri="{FF2B5EF4-FFF2-40B4-BE49-F238E27FC236}">
              <a16:creationId xmlns:a16="http://schemas.microsoft.com/office/drawing/2014/main" id="{2126072F-7D36-4447-9291-23B846372C8A}"/>
            </a:ext>
          </a:extLst>
        </xdr:cNvPr>
        <xdr:cNvSpPr/>
      </xdr:nvSpPr>
      <xdr:spPr>
        <a:xfrm>
          <a:off x="9151938" y="28783775"/>
          <a:ext cx="5489573" cy="590551"/>
        </a:xfrm>
        <a:prstGeom prst="rect">
          <a:avLst/>
        </a:prstGeom>
        <a:noFill/>
        <a:ln w="476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219121</xdr:colOff>
      <xdr:row>28</xdr:row>
      <xdr:rowOff>9562</xdr:rowOff>
    </xdr:to>
    <xdr:pic>
      <xdr:nvPicPr>
        <xdr:cNvPr id="2" name="Imagen 1">
          <a:extLst>
            <a:ext uri="{FF2B5EF4-FFF2-40B4-BE49-F238E27FC236}">
              <a16:creationId xmlns:a16="http://schemas.microsoft.com/office/drawing/2014/main" id="{5793DA2D-022D-713C-1998-3D34C5C04EE8}"/>
            </a:ext>
          </a:extLst>
        </xdr:cNvPr>
        <xdr:cNvPicPr>
          <a:picLocks noChangeAspect="1"/>
        </xdr:cNvPicPr>
      </xdr:nvPicPr>
      <xdr:blipFill>
        <a:blip xmlns:r="http://schemas.openxmlformats.org/officeDocument/2006/relationships" r:embed="rId1"/>
        <a:stretch>
          <a:fillRect/>
        </a:stretch>
      </xdr:blipFill>
      <xdr:spPr>
        <a:xfrm>
          <a:off x="0" y="0"/>
          <a:ext cx="6315121" cy="5076862"/>
        </a:xfrm>
        <a:prstGeom prst="rect">
          <a:avLst/>
        </a:prstGeom>
      </xdr:spPr>
    </xdr:pic>
    <xdr:clientData/>
  </xdr:twoCellAnchor>
  <xdr:twoCellAnchor>
    <xdr:from>
      <xdr:col>0</xdr:col>
      <xdr:colOff>171448</xdr:colOff>
      <xdr:row>14</xdr:row>
      <xdr:rowOff>116679</xdr:rowOff>
    </xdr:from>
    <xdr:to>
      <xdr:col>8</xdr:col>
      <xdr:colOff>47625</xdr:colOff>
      <xdr:row>21</xdr:row>
      <xdr:rowOff>142875</xdr:rowOff>
    </xdr:to>
    <xdr:sp macro="" textlink="">
      <xdr:nvSpPr>
        <xdr:cNvPr id="3" name="Rectángulo 2">
          <a:extLst>
            <a:ext uri="{FF2B5EF4-FFF2-40B4-BE49-F238E27FC236}">
              <a16:creationId xmlns:a16="http://schemas.microsoft.com/office/drawing/2014/main" id="{4A5D16B6-4A6D-2E91-0DFB-C87D8C510FD4}"/>
            </a:ext>
          </a:extLst>
        </xdr:cNvPr>
        <xdr:cNvSpPr/>
      </xdr:nvSpPr>
      <xdr:spPr>
        <a:xfrm>
          <a:off x="171448" y="2616992"/>
          <a:ext cx="5972177" cy="1276352"/>
        </a:xfrm>
        <a:prstGeom prst="rect">
          <a:avLst/>
        </a:prstGeom>
        <a:noFill/>
        <a:ln w="635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5</xdr:col>
      <xdr:colOff>576264</xdr:colOff>
      <xdr:row>4</xdr:row>
      <xdr:rowOff>138114</xdr:rowOff>
    </xdr:from>
    <xdr:to>
      <xdr:col>8</xdr:col>
      <xdr:colOff>42861</xdr:colOff>
      <xdr:row>21</xdr:row>
      <xdr:rowOff>130969</xdr:rowOff>
    </xdr:to>
    <xdr:sp macro="" textlink="">
      <xdr:nvSpPr>
        <xdr:cNvPr id="5" name="Rectángulo 4">
          <a:extLst>
            <a:ext uri="{FF2B5EF4-FFF2-40B4-BE49-F238E27FC236}">
              <a16:creationId xmlns:a16="http://schemas.microsoft.com/office/drawing/2014/main" id="{15306168-AD88-4FA1-96D8-E1269FECB8A6}"/>
            </a:ext>
          </a:extLst>
        </xdr:cNvPr>
        <xdr:cNvSpPr/>
      </xdr:nvSpPr>
      <xdr:spPr>
        <a:xfrm>
          <a:off x="4386264" y="852489"/>
          <a:ext cx="1752597" cy="3028949"/>
        </a:xfrm>
        <a:prstGeom prst="rect">
          <a:avLst/>
        </a:prstGeom>
        <a:noFill/>
        <a:ln w="635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18D4-EEA0-4237-A79F-B3057E926CAB}">
  <dimension ref="B1:P192"/>
  <sheetViews>
    <sheetView showGridLines="0" topLeftCell="B90" zoomScale="120" zoomScaleNormal="120" workbookViewId="0">
      <selection activeCell="F98" sqref="F98"/>
    </sheetView>
  </sheetViews>
  <sheetFormatPr baseColWidth="10" defaultColWidth="11.53125" defaultRowHeight="15" x14ac:dyDescent="0.4"/>
  <cols>
    <col min="1" max="1" width="1.86328125" style="1" customWidth="1"/>
    <col min="2" max="2" width="15.53125" style="1" customWidth="1"/>
    <col min="3" max="3" width="17.3984375" style="1" customWidth="1"/>
    <col min="4" max="4" width="19.73046875" style="1" customWidth="1"/>
    <col min="5" max="5" width="25.796875" style="1" bestFit="1" customWidth="1"/>
    <col min="6" max="6" width="18.265625" style="1" customWidth="1"/>
    <col min="7" max="7" width="20.73046875" style="1" customWidth="1"/>
    <col min="8" max="8" width="14.59765625" style="1" bestFit="1" customWidth="1"/>
    <col min="9" max="9" width="13" style="1" bestFit="1" customWidth="1"/>
    <col min="10" max="10" width="15.6640625" style="40" bestFit="1" customWidth="1"/>
    <col min="11" max="11" width="13.5312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299" t="s">
        <v>33</v>
      </c>
      <c r="C5" s="300"/>
      <c r="D5" s="300"/>
      <c r="E5" s="300"/>
      <c r="F5" s="301"/>
      <c r="I5" s="40"/>
      <c r="J5" s="1"/>
    </row>
    <row r="6" spans="2:11" x14ac:dyDescent="0.4">
      <c r="I6" s="40"/>
      <c r="J6" s="1"/>
    </row>
    <row r="7" spans="2:11" ht="15.75" customHeight="1" thickBot="1" x14ac:dyDescent="0.45">
      <c r="B7" s="39"/>
      <c r="C7" s="302" t="s">
        <v>1</v>
      </c>
      <c r="D7" s="303"/>
      <c r="E7" s="303"/>
      <c r="F7" s="304"/>
      <c r="G7" s="39"/>
      <c r="H7" s="39"/>
      <c r="I7" s="41"/>
      <c r="J7" s="39"/>
      <c r="K7" s="39"/>
    </row>
    <row r="8" spans="2:11" ht="15.4" thickBot="1" x14ac:dyDescent="0.45">
      <c r="B8" s="116" t="s">
        <v>2</v>
      </c>
      <c r="C8" s="127" t="s">
        <v>45</v>
      </c>
      <c r="D8" s="128" t="s">
        <v>46</v>
      </c>
      <c r="E8" s="129" t="s">
        <v>48</v>
      </c>
      <c r="F8" s="122" t="s">
        <v>47</v>
      </c>
      <c r="G8" s="71" t="s">
        <v>3</v>
      </c>
      <c r="H8" s="71" t="s">
        <v>4</v>
      </c>
      <c r="I8" s="72" t="s">
        <v>5</v>
      </c>
      <c r="J8" s="84" t="s">
        <v>6</v>
      </c>
      <c r="K8" s="46" t="s">
        <v>0</v>
      </c>
    </row>
    <row r="9" spans="2:11" x14ac:dyDescent="0.4">
      <c r="B9" s="117" t="s">
        <v>41</v>
      </c>
      <c r="C9" s="130"/>
      <c r="D9" s="131"/>
      <c r="E9" s="132"/>
      <c r="F9" s="123"/>
      <c r="G9" s="73"/>
      <c r="H9" s="73"/>
      <c r="I9" s="83"/>
      <c r="J9" s="85"/>
      <c r="K9" s="89"/>
    </row>
    <row r="10" spans="2:11" x14ac:dyDescent="0.4">
      <c r="B10" s="142" t="s">
        <v>36</v>
      </c>
      <c r="C10" s="143">
        <v>4300000</v>
      </c>
      <c r="D10" s="144">
        <v>4300000</v>
      </c>
      <c r="E10" s="145">
        <v>4300000</v>
      </c>
      <c r="F10" s="124">
        <v>4100000</v>
      </c>
      <c r="G10" s="47"/>
      <c r="H10" s="47"/>
      <c r="I10" s="50"/>
      <c r="J10" s="86"/>
      <c r="K10" s="90"/>
    </row>
    <row r="11" spans="2:11" x14ac:dyDescent="0.4">
      <c r="B11" s="142" t="s">
        <v>37</v>
      </c>
      <c r="C11" s="143">
        <v>600000</v>
      </c>
      <c r="D11" s="144">
        <v>250000</v>
      </c>
      <c r="E11" s="145">
        <v>100000</v>
      </c>
      <c r="F11" s="124">
        <v>650000</v>
      </c>
      <c r="G11" s="48">
        <f>ROUND(+(C10+D10+E10+C11+D11+E11)/3,0)</f>
        <v>4616667</v>
      </c>
      <c r="H11" s="48">
        <f>ROUND(+G11/30,0)</f>
        <v>153889</v>
      </c>
      <c r="I11" s="50">
        <v>18</v>
      </c>
      <c r="J11" s="147">
        <f>+I11*1.75</f>
        <v>31.5</v>
      </c>
      <c r="K11" s="151">
        <f>ROUND(+H11*J11,0)</f>
        <v>4847504</v>
      </c>
    </row>
    <row r="12" spans="2:11" x14ac:dyDescent="0.4">
      <c r="B12" s="118" t="s">
        <v>38</v>
      </c>
      <c r="C12" s="133">
        <v>197918</v>
      </c>
      <c r="D12" s="134">
        <v>197918</v>
      </c>
      <c r="E12" s="135">
        <v>197918</v>
      </c>
      <c r="F12" s="124">
        <v>197918</v>
      </c>
      <c r="G12" s="48"/>
      <c r="H12" s="48"/>
      <c r="I12" s="50"/>
      <c r="J12" s="147"/>
      <c r="K12" s="151"/>
    </row>
    <row r="13" spans="2:11" ht="15.4" thickBot="1" x14ac:dyDescent="0.45">
      <c r="B13" s="119" t="s">
        <v>44</v>
      </c>
      <c r="C13" s="136">
        <v>150000</v>
      </c>
      <c r="D13" s="137">
        <v>150000</v>
      </c>
      <c r="E13" s="138">
        <v>150000</v>
      </c>
      <c r="F13" s="125">
        <v>150000</v>
      </c>
      <c r="G13" s="77"/>
      <c r="H13" s="77"/>
      <c r="I13" s="78"/>
      <c r="J13" s="148"/>
      <c r="K13" s="152"/>
    </row>
    <row r="14" spans="2:11" ht="7.15" customHeight="1" thickBot="1" x14ac:dyDescent="0.45">
      <c r="B14" s="120"/>
      <c r="C14" s="139"/>
      <c r="D14" s="140"/>
      <c r="E14" s="141"/>
      <c r="F14" s="126"/>
      <c r="G14" s="80"/>
      <c r="H14" s="80"/>
      <c r="I14" s="81"/>
      <c r="J14" s="149"/>
      <c r="K14" s="153"/>
    </row>
    <row r="15" spans="2:11" x14ac:dyDescent="0.4">
      <c r="B15" s="117" t="s">
        <v>49</v>
      </c>
      <c r="C15" s="130"/>
      <c r="D15" s="131"/>
      <c r="E15" s="132"/>
      <c r="F15" s="123"/>
      <c r="G15" s="79"/>
      <c r="H15" s="79"/>
      <c r="I15" s="83"/>
      <c r="J15" s="150"/>
      <c r="K15" s="154"/>
    </row>
    <row r="16" spans="2:11" x14ac:dyDescent="0.4">
      <c r="B16" s="142" t="s">
        <v>36</v>
      </c>
      <c r="C16" s="143">
        <v>2800000</v>
      </c>
      <c r="D16" s="144">
        <v>2800000</v>
      </c>
      <c r="E16" s="145">
        <v>2800000</v>
      </c>
      <c r="F16" s="124">
        <v>2800000</v>
      </c>
      <c r="G16" s="48"/>
      <c r="H16" s="48"/>
      <c r="I16" s="50"/>
      <c r="J16" s="147"/>
      <c r="K16" s="151"/>
    </row>
    <row r="17" spans="2:11" x14ac:dyDescent="0.4">
      <c r="B17" s="118" t="s">
        <v>39</v>
      </c>
      <c r="C17" s="133">
        <v>500000</v>
      </c>
      <c r="D17" s="134">
        <v>0</v>
      </c>
      <c r="E17" s="135">
        <v>600000</v>
      </c>
      <c r="F17" s="124">
        <v>200000</v>
      </c>
      <c r="G17" s="48"/>
      <c r="H17" s="48"/>
      <c r="I17" s="50"/>
      <c r="J17" s="147"/>
      <c r="K17" s="151"/>
    </row>
    <row r="18" spans="2:11" x14ac:dyDescent="0.4">
      <c r="B18" s="142" t="s">
        <v>37</v>
      </c>
      <c r="C18" s="143">
        <v>180000</v>
      </c>
      <c r="D18" s="146">
        <v>70000</v>
      </c>
      <c r="E18" s="145">
        <v>680000</v>
      </c>
      <c r="F18" s="124">
        <v>120000</v>
      </c>
      <c r="G18" s="48">
        <f>ROUND(+(C16+D16+E16+C18+D18+E18)/3,0)</f>
        <v>3110000</v>
      </c>
      <c r="H18" s="48">
        <f>ROUND(+G18/30,0)</f>
        <v>103667</v>
      </c>
      <c r="I18" s="50">
        <v>24</v>
      </c>
      <c r="J18" s="147">
        <f>+I18*1.75</f>
        <v>42</v>
      </c>
      <c r="K18" s="151">
        <f>ROUND(+H18*J18,0)</f>
        <v>4354014</v>
      </c>
    </row>
    <row r="19" spans="2:11" x14ac:dyDescent="0.4">
      <c r="B19" s="118" t="s">
        <v>38</v>
      </c>
      <c r="C19" s="133">
        <v>197918</v>
      </c>
      <c r="D19" s="134">
        <v>197918</v>
      </c>
      <c r="E19" s="135">
        <v>197918</v>
      </c>
      <c r="F19" s="124">
        <v>197918</v>
      </c>
      <c r="G19" s="48"/>
      <c r="H19" s="48"/>
      <c r="I19" s="50"/>
      <c r="J19" s="147"/>
      <c r="K19" s="151"/>
    </row>
    <row r="20" spans="2:11" ht="15.4" thickBot="1" x14ac:dyDescent="0.45">
      <c r="B20" s="119" t="s">
        <v>44</v>
      </c>
      <c r="C20" s="136">
        <v>130000</v>
      </c>
      <c r="D20" s="137">
        <v>130000</v>
      </c>
      <c r="E20" s="138">
        <v>130000</v>
      </c>
      <c r="F20" s="125">
        <v>130000</v>
      </c>
      <c r="G20" s="77"/>
      <c r="H20" s="77"/>
      <c r="I20" s="78"/>
      <c r="J20" s="148"/>
      <c r="K20" s="152"/>
    </row>
    <row r="21" spans="2:11" ht="5.25" customHeight="1" thickBot="1" x14ac:dyDescent="0.45">
      <c r="B21" s="121"/>
      <c r="C21" s="139"/>
      <c r="D21" s="140"/>
      <c r="E21" s="141"/>
      <c r="F21" s="126"/>
      <c r="G21" s="80"/>
      <c r="H21" s="80"/>
      <c r="I21" s="81"/>
      <c r="J21" s="149"/>
      <c r="K21" s="153"/>
    </row>
    <row r="22" spans="2:11" x14ac:dyDescent="0.4">
      <c r="B22" s="117" t="s">
        <v>60</v>
      </c>
      <c r="C22" s="130"/>
      <c r="D22" s="131"/>
      <c r="E22" s="132"/>
      <c r="F22" s="123"/>
      <c r="G22" s="79"/>
      <c r="H22" s="79"/>
      <c r="I22" s="83"/>
      <c r="J22" s="150"/>
      <c r="K22" s="154"/>
    </row>
    <row r="23" spans="2:11" x14ac:dyDescent="0.4">
      <c r="B23" s="142" t="s">
        <v>36</v>
      </c>
      <c r="C23" s="143">
        <v>1600000</v>
      </c>
      <c r="D23" s="144">
        <f>+C23</f>
        <v>1600000</v>
      </c>
      <c r="E23" s="145">
        <f>+D23</f>
        <v>1600000</v>
      </c>
      <c r="F23" s="124">
        <f>+E23</f>
        <v>1600000</v>
      </c>
      <c r="G23" s="48"/>
      <c r="H23" s="48"/>
      <c r="I23" s="50"/>
      <c r="J23" s="147"/>
      <c r="K23" s="151"/>
    </row>
    <row r="24" spans="2:11" x14ac:dyDescent="0.4">
      <c r="B24" s="142" t="s">
        <v>52</v>
      </c>
      <c r="C24" s="143">
        <v>600000</v>
      </c>
      <c r="D24" s="144">
        <v>400000</v>
      </c>
      <c r="E24" s="145">
        <v>120000</v>
      </c>
      <c r="F24" s="124">
        <v>850000</v>
      </c>
      <c r="G24" s="48">
        <f>ROUND(+(C23+D23+E23+C24+D24+E24)/3,0)</f>
        <v>1973333</v>
      </c>
      <c r="H24" s="48">
        <f>ROUND(+G24/30,0)</f>
        <v>65778</v>
      </c>
      <c r="I24" s="50">
        <v>8</v>
      </c>
      <c r="J24" s="147">
        <f>+I24*1.75</f>
        <v>14</v>
      </c>
      <c r="K24" s="151">
        <f>ROUND(+H24*J24,0)</f>
        <v>920892</v>
      </c>
    </row>
    <row r="25" spans="2:11" x14ac:dyDescent="0.4">
      <c r="B25" s="118" t="s">
        <v>44</v>
      </c>
      <c r="C25" s="133">
        <v>130000</v>
      </c>
      <c r="D25" s="134">
        <v>130000</v>
      </c>
      <c r="E25" s="135">
        <v>130000</v>
      </c>
      <c r="F25" s="124">
        <v>130000</v>
      </c>
      <c r="G25" s="48"/>
      <c r="H25" s="48"/>
      <c r="I25" s="50"/>
      <c r="J25" s="147"/>
      <c r="K25" s="151"/>
    </row>
    <row r="26" spans="2:11" ht="15.4" thickBot="1" x14ac:dyDescent="0.45">
      <c r="B26" s="119" t="s">
        <v>38</v>
      </c>
      <c r="C26" s="136">
        <v>197918</v>
      </c>
      <c r="D26" s="137">
        <v>197918</v>
      </c>
      <c r="E26" s="138">
        <v>197918</v>
      </c>
      <c r="F26" s="125">
        <f>+E26</f>
        <v>197918</v>
      </c>
      <c r="G26" s="77"/>
      <c r="H26" s="77"/>
      <c r="I26" s="78"/>
      <c r="J26" s="148"/>
      <c r="K26" s="152"/>
    </row>
    <row r="27" spans="2:11" ht="6" customHeight="1" thickBot="1" x14ac:dyDescent="0.45">
      <c r="B27" s="121"/>
      <c r="C27" s="139"/>
      <c r="D27" s="140"/>
      <c r="E27" s="141"/>
      <c r="F27" s="126"/>
      <c r="G27" s="80"/>
      <c r="H27" s="80"/>
      <c r="I27" s="81"/>
      <c r="J27" s="149"/>
      <c r="K27" s="153"/>
    </row>
    <row r="28" spans="2:11" ht="25.5" x14ac:dyDescent="0.4">
      <c r="B28" s="117" t="s">
        <v>40</v>
      </c>
      <c r="C28" s="130"/>
      <c r="D28" s="131"/>
      <c r="E28" s="132"/>
      <c r="F28" s="123"/>
      <c r="G28" s="79"/>
      <c r="H28" s="79"/>
      <c r="I28" s="83"/>
      <c r="J28" s="150"/>
      <c r="K28" s="154"/>
    </row>
    <row r="29" spans="2:11" x14ac:dyDescent="0.4">
      <c r="B29" s="142" t="s">
        <v>36</v>
      </c>
      <c r="C29" s="143">
        <v>2500000</v>
      </c>
      <c r="D29" s="144">
        <v>2500000</v>
      </c>
      <c r="E29" s="145">
        <v>2500000</v>
      </c>
      <c r="F29" s="124">
        <v>2500000</v>
      </c>
      <c r="G29" s="48"/>
      <c r="H29" s="48"/>
      <c r="I29" s="50"/>
      <c r="J29" s="147"/>
      <c r="K29" s="151"/>
    </row>
    <row r="30" spans="2:11" ht="25.5" x14ac:dyDescent="0.4">
      <c r="B30" s="142" t="s">
        <v>50</v>
      </c>
      <c r="C30" s="143">
        <v>380000</v>
      </c>
      <c r="D30" s="144">
        <v>150000</v>
      </c>
      <c r="E30" s="145">
        <v>380000</v>
      </c>
      <c r="F30" s="124">
        <v>150000</v>
      </c>
      <c r="G30" s="48">
        <f>ROUND(+(C29+D29+E29+C30+D30+E30+C31+D31+E31)/3,0)</f>
        <v>3056667</v>
      </c>
      <c r="H30" s="48">
        <f>ROUND(+G30/30,0)</f>
        <v>101889</v>
      </c>
      <c r="I30" s="50">
        <v>9</v>
      </c>
      <c r="J30" s="147">
        <f>+I30*1.75</f>
        <v>15.75</v>
      </c>
      <c r="K30" s="151">
        <f>ROUND(+H30*J30,0)</f>
        <v>1604752</v>
      </c>
    </row>
    <row r="31" spans="2:11" x14ac:dyDescent="0.4">
      <c r="B31" s="142" t="s">
        <v>51</v>
      </c>
      <c r="C31" s="143">
        <v>380000</v>
      </c>
      <c r="D31" s="144">
        <v>0</v>
      </c>
      <c r="E31" s="145">
        <v>380000</v>
      </c>
      <c r="F31" s="124">
        <v>180000</v>
      </c>
      <c r="G31" s="48"/>
      <c r="H31" s="48"/>
      <c r="I31" s="50"/>
      <c r="J31" s="86"/>
      <c r="K31" s="151"/>
    </row>
    <row r="32" spans="2:11" x14ac:dyDescent="0.4">
      <c r="B32" s="118" t="s">
        <v>44</v>
      </c>
      <c r="C32" s="133">
        <v>130000</v>
      </c>
      <c r="D32" s="134">
        <v>130000</v>
      </c>
      <c r="E32" s="135">
        <v>130000</v>
      </c>
      <c r="F32" s="124">
        <v>130000</v>
      </c>
      <c r="G32" s="48"/>
      <c r="H32" s="48"/>
      <c r="I32" s="50"/>
      <c r="J32" s="86"/>
      <c r="K32" s="151"/>
    </row>
    <row r="33" spans="2:11" ht="15.4" thickBot="1" x14ac:dyDescent="0.45">
      <c r="B33" s="119" t="s">
        <v>38</v>
      </c>
      <c r="C33" s="136">
        <v>197918</v>
      </c>
      <c r="D33" s="137">
        <v>197918</v>
      </c>
      <c r="E33" s="138">
        <v>197918</v>
      </c>
      <c r="F33" s="125">
        <f>+E33</f>
        <v>197918</v>
      </c>
      <c r="G33" s="77"/>
      <c r="H33" s="77"/>
      <c r="I33" s="78"/>
      <c r="J33" s="87"/>
      <c r="K33" s="152"/>
    </row>
    <row r="34" spans="2:11" ht="15.4" thickBot="1" x14ac:dyDescent="0.45">
      <c r="B34" s="305" t="s">
        <v>20</v>
      </c>
      <c r="C34" s="306"/>
      <c r="D34" s="306"/>
      <c r="E34" s="306"/>
      <c r="F34" s="306"/>
      <c r="G34" s="306"/>
      <c r="H34" s="306"/>
      <c r="I34" s="306"/>
      <c r="J34" s="306"/>
      <c r="K34" s="155">
        <f>SUM(K9:K33)</f>
        <v>11727162</v>
      </c>
    </row>
    <row r="35" spans="2:11" ht="15.4" thickBot="1" x14ac:dyDescent="0.45"/>
    <row r="36" spans="2:11" ht="15.4" thickBot="1" x14ac:dyDescent="0.45">
      <c r="B36" s="29" t="s">
        <v>34</v>
      </c>
      <c r="C36" s="305" t="s">
        <v>2</v>
      </c>
      <c r="D36" s="306"/>
      <c r="E36" s="328"/>
      <c r="F36" s="28" t="s">
        <v>7</v>
      </c>
      <c r="G36" s="28" t="s">
        <v>8</v>
      </c>
      <c r="H36" s="65"/>
    </row>
    <row r="37" spans="2:11" x14ac:dyDescent="0.4">
      <c r="B37" s="156" t="s">
        <v>83</v>
      </c>
      <c r="C37" s="18" t="s">
        <v>35</v>
      </c>
      <c r="D37" s="19">
        <v>1</v>
      </c>
      <c r="E37" s="20" t="s">
        <v>35</v>
      </c>
      <c r="F37" s="26"/>
      <c r="G37" s="26"/>
      <c r="H37" s="63"/>
    </row>
    <row r="38" spans="2:11" x14ac:dyDescent="0.4">
      <c r="B38" s="31" t="s">
        <v>84</v>
      </c>
      <c r="C38" s="21" t="s">
        <v>86</v>
      </c>
      <c r="D38" s="51"/>
      <c r="E38" s="22"/>
      <c r="F38" s="26">
        <f>+K34</f>
        <v>11727162</v>
      </c>
      <c r="G38" s="26"/>
      <c r="H38" s="63"/>
    </row>
    <row r="39" spans="2:11" ht="15.4" thickBot="1" x14ac:dyDescent="0.45">
      <c r="B39" s="31" t="s">
        <v>85</v>
      </c>
      <c r="C39" s="21"/>
      <c r="D39" s="51" t="s">
        <v>87</v>
      </c>
      <c r="E39" s="22"/>
      <c r="F39" s="26"/>
      <c r="G39" s="26">
        <f>+F38</f>
        <v>11727162</v>
      </c>
      <c r="H39" s="63"/>
    </row>
    <row r="40" spans="2:11" ht="15.4" customHeight="1" x14ac:dyDescent="0.4">
      <c r="B40" s="31"/>
      <c r="C40" s="320" t="s">
        <v>88</v>
      </c>
      <c r="D40" s="321"/>
      <c r="E40" s="322"/>
      <c r="F40" s="26"/>
      <c r="G40" s="26"/>
      <c r="H40" s="63"/>
    </row>
    <row r="41" spans="2:11" ht="15.75" customHeight="1" thickBot="1" x14ac:dyDescent="0.45">
      <c r="B41" s="17"/>
      <c r="C41" s="323"/>
      <c r="D41" s="324"/>
      <c r="E41" s="325"/>
      <c r="F41" s="27"/>
      <c r="G41" s="27"/>
      <c r="H41" s="64"/>
    </row>
    <row r="42" spans="2:11" ht="15.4" thickBot="1" x14ac:dyDescent="0.45"/>
    <row r="43" spans="2:11" ht="15" customHeight="1" x14ac:dyDescent="0.4">
      <c r="B43" s="309" t="s">
        <v>89</v>
      </c>
      <c r="C43" s="310"/>
      <c r="D43" s="310"/>
      <c r="E43" s="310"/>
      <c r="F43" s="310"/>
      <c r="G43" s="311"/>
    </row>
    <row r="44" spans="2:11" ht="15.4" customHeight="1" x14ac:dyDescent="0.4">
      <c r="B44" s="312"/>
      <c r="C44" s="313"/>
      <c r="D44" s="313"/>
      <c r="E44" s="313"/>
      <c r="F44" s="313"/>
      <c r="G44" s="314"/>
    </row>
    <row r="45" spans="2:11" ht="15.4" customHeight="1" thickBot="1" x14ac:dyDescent="0.45">
      <c r="B45" s="315"/>
      <c r="C45" s="316"/>
      <c r="D45" s="316"/>
      <c r="E45" s="316"/>
      <c r="F45" s="316"/>
      <c r="G45" s="317"/>
    </row>
    <row r="46" spans="2:11" ht="15.4" thickBot="1" x14ac:dyDescent="0.45"/>
    <row r="47" spans="2:11" ht="15.4" thickBot="1" x14ac:dyDescent="0.45">
      <c r="B47" s="29" t="s">
        <v>34</v>
      </c>
      <c r="C47" s="305" t="s">
        <v>2</v>
      </c>
      <c r="D47" s="306"/>
      <c r="E47" s="306"/>
      <c r="F47" s="28" t="s">
        <v>7</v>
      </c>
      <c r="G47" s="28" t="s">
        <v>8</v>
      </c>
      <c r="H47" s="65"/>
    </row>
    <row r="48" spans="2:11" x14ac:dyDescent="0.4">
      <c r="B48" s="30"/>
      <c r="C48" s="18" t="s">
        <v>35</v>
      </c>
      <c r="D48" s="19">
        <v>2</v>
      </c>
      <c r="E48" s="20" t="s">
        <v>35</v>
      </c>
      <c r="F48" s="26"/>
      <c r="G48" s="26"/>
      <c r="H48" s="66"/>
    </row>
    <row r="49" spans="2:10" ht="15.4" thickBot="1" x14ac:dyDescent="0.45">
      <c r="B49" s="31"/>
      <c r="C49" s="318" t="s">
        <v>90</v>
      </c>
      <c r="D49" s="319"/>
      <c r="E49" s="52"/>
      <c r="F49" s="26"/>
      <c r="G49" s="26"/>
      <c r="H49" s="66"/>
    </row>
    <row r="50" spans="2:10" x14ac:dyDescent="0.4">
      <c r="B50" s="31"/>
      <c r="C50" s="320" t="s">
        <v>91</v>
      </c>
      <c r="D50" s="321"/>
      <c r="E50" s="322"/>
      <c r="F50" s="26"/>
      <c r="G50" s="26"/>
      <c r="H50" s="66"/>
    </row>
    <row r="51" spans="2:10" ht="15.4" thickBot="1" x14ac:dyDescent="0.45">
      <c r="B51" s="17"/>
      <c r="C51" s="323"/>
      <c r="D51" s="324"/>
      <c r="E51" s="325"/>
      <c r="F51" s="27"/>
      <c r="G51" s="27"/>
      <c r="H51" s="56"/>
    </row>
    <row r="52" spans="2:10" ht="15.4" thickBot="1" x14ac:dyDescent="0.45"/>
    <row r="53" spans="2:10" ht="15.4" customHeight="1" x14ac:dyDescent="0.4">
      <c r="B53" s="338" t="s">
        <v>53</v>
      </c>
      <c r="C53" s="339"/>
      <c r="D53" s="339"/>
      <c r="E53" s="339"/>
      <c r="F53" s="339"/>
      <c r="G53" s="340"/>
      <c r="J53" s="1"/>
    </row>
    <row r="54" spans="2:10" ht="5.45" customHeight="1" x14ac:dyDescent="0.4">
      <c r="B54" s="341"/>
      <c r="C54" s="342"/>
      <c r="D54" s="342"/>
      <c r="E54" s="342"/>
      <c r="F54" s="342"/>
      <c r="G54" s="343"/>
      <c r="J54" s="1"/>
    </row>
    <row r="55" spans="2:10" ht="15" customHeight="1" x14ac:dyDescent="0.4">
      <c r="B55" s="312" t="s">
        <v>92</v>
      </c>
      <c r="C55" s="313"/>
      <c r="D55" s="313"/>
      <c r="E55" s="313"/>
      <c r="F55" s="313"/>
      <c r="G55" s="314"/>
      <c r="J55" s="1"/>
    </row>
    <row r="56" spans="2:10" ht="15.4" customHeight="1" x14ac:dyDescent="0.4">
      <c r="B56" s="312"/>
      <c r="C56" s="313"/>
      <c r="D56" s="313"/>
      <c r="E56" s="313"/>
      <c r="F56" s="313"/>
      <c r="G56" s="314"/>
      <c r="J56" s="1"/>
    </row>
    <row r="57" spans="2:10" ht="15.4" customHeight="1" thickBot="1" x14ac:dyDescent="0.45">
      <c r="B57" s="315"/>
      <c r="C57" s="316"/>
      <c r="D57" s="316"/>
      <c r="E57" s="316"/>
      <c r="F57" s="316"/>
      <c r="G57" s="317"/>
      <c r="J57" s="1"/>
    </row>
    <row r="58" spans="2:10" ht="15.4" thickBot="1" x14ac:dyDescent="0.45"/>
    <row r="59" spans="2:10" ht="15.4" thickBot="1" x14ac:dyDescent="0.45">
      <c r="B59" s="29" t="s">
        <v>34</v>
      </c>
      <c r="C59" s="305" t="s">
        <v>2</v>
      </c>
      <c r="D59" s="306"/>
      <c r="E59" s="306"/>
      <c r="F59" s="28" t="s">
        <v>7</v>
      </c>
      <c r="G59" s="28" t="s">
        <v>8</v>
      </c>
      <c r="H59" s="65"/>
    </row>
    <row r="60" spans="2:10" x14ac:dyDescent="0.4">
      <c r="B60" s="30" t="s">
        <v>83</v>
      </c>
      <c r="C60" s="18" t="s">
        <v>35</v>
      </c>
      <c r="D60" s="19">
        <v>3</v>
      </c>
      <c r="E60" s="20" t="s">
        <v>35</v>
      </c>
      <c r="F60" s="26"/>
      <c r="G60" s="26"/>
      <c r="H60" s="66"/>
    </row>
    <row r="61" spans="2:10" x14ac:dyDescent="0.4">
      <c r="B61" s="31" t="s">
        <v>84</v>
      </c>
      <c r="C61" s="42" t="s">
        <v>93</v>
      </c>
      <c r="D61" s="51"/>
      <c r="E61" s="22"/>
      <c r="F61" s="26">
        <v>68000000</v>
      </c>
      <c r="G61" s="26"/>
      <c r="H61" s="66"/>
    </row>
    <row r="62" spans="2:10" ht="15.4" thickBot="1" x14ac:dyDescent="0.45">
      <c r="B62" s="31" t="s">
        <v>85</v>
      </c>
      <c r="C62" s="21"/>
      <c r="D62" s="51" t="s">
        <v>94</v>
      </c>
      <c r="E62" s="22"/>
      <c r="F62" s="26"/>
      <c r="G62" s="26">
        <v>68000000</v>
      </c>
      <c r="H62" s="66"/>
    </row>
    <row r="63" spans="2:10" x14ac:dyDescent="0.4">
      <c r="B63" s="31"/>
      <c r="C63" s="320" t="s">
        <v>95</v>
      </c>
      <c r="D63" s="321"/>
      <c r="E63" s="322"/>
      <c r="F63" s="26"/>
      <c r="G63" s="26"/>
      <c r="H63" s="66"/>
    </row>
    <row r="64" spans="2:10" ht="15.4" customHeight="1" thickBot="1" x14ac:dyDescent="0.45">
      <c r="B64" s="17"/>
      <c r="C64" s="323"/>
      <c r="D64" s="324"/>
      <c r="E64" s="325"/>
      <c r="F64" s="27"/>
      <c r="G64" s="27"/>
      <c r="H64" s="56"/>
    </row>
    <row r="65" spans="2:10" ht="15.4" thickBot="1" x14ac:dyDescent="0.45">
      <c r="H65" s="68"/>
    </row>
    <row r="66" spans="2:10" ht="15.4" thickBot="1" x14ac:dyDescent="0.45">
      <c r="B66" s="29" t="s">
        <v>34</v>
      </c>
      <c r="C66" s="305" t="s">
        <v>2</v>
      </c>
      <c r="D66" s="306"/>
      <c r="E66" s="306"/>
      <c r="F66" s="28" t="s">
        <v>7</v>
      </c>
      <c r="G66" s="28" t="s">
        <v>8</v>
      </c>
      <c r="H66" s="65"/>
    </row>
    <row r="67" spans="2:10" x14ac:dyDescent="0.4">
      <c r="B67" s="30" t="s">
        <v>96</v>
      </c>
      <c r="C67" s="18" t="s">
        <v>35</v>
      </c>
      <c r="D67" s="19">
        <v>4</v>
      </c>
      <c r="E67" s="20" t="s">
        <v>35</v>
      </c>
      <c r="F67" s="26"/>
      <c r="G67" s="26"/>
      <c r="H67" s="66"/>
    </row>
    <row r="68" spans="2:10" x14ac:dyDescent="0.4">
      <c r="B68" s="31" t="s">
        <v>85</v>
      </c>
      <c r="C68" s="42" t="str">
        <f>+D62</f>
        <v>Provisión Reestructuración</v>
      </c>
      <c r="D68" s="51"/>
      <c r="E68" s="22"/>
      <c r="F68" s="26">
        <f>+G62</f>
        <v>68000000</v>
      </c>
      <c r="G68" s="26"/>
      <c r="H68" s="66"/>
    </row>
    <row r="69" spans="2:10" ht="15.4" thickBot="1" x14ac:dyDescent="0.45">
      <c r="B69" s="31" t="s">
        <v>84</v>
      </c>
      <c r="C69" s="21"/>
      <c r="D69" s="51" t="s">
        <v>97</v>
      </c>
      <c r="E69" s="22"/>
      <c r="F69" s="26"/>
      <c r="G69" s="26">
        <f>+F68</f>
        <v>68000000</v>
      </c>
      <c r="H69" s="66"/>
    </row>
    <row r="70" spans="2:10" x14ac:dyDescent="0.4">
      <c r="B70" s="31"/>
      <c r="C70" s="320" t="s">
        <v>98</v>
      </c>
      <c r="D70" s="321"/>
      <c r="E70" s="322"/>
      <c r="F70" s="26"/>
      <c r="G70" s="26"/>
      <c r="H70" s="66"/>
    </row>
    <row r="71" spans="2:10" ht="15.4" thickBot="1" x14ac:dyDescent="0.45">
      <c r="B71" s="17"/>
      <c r="C71" s="323"/>
      <c r="D71" s="324"/>
      <c r="E71" s="325"/>
      <c r="F71" s="27"/>
      <c r="G71" s="27"/>
      <c r="H71" s="56"/>
    </row>
    <row r="72" spans="2:10" ht="15.4" thickBot="1" x14ac:dyDescent="0.45"/>
    <row r="73" spans="2:10" ht="15" customHeight="1" x14ac:dyDescent="0.4">
      <c r="B73" s="329" t="s">
        <v>99</v>
      </c>
      <c r="C73" s="330"/>
      <c r="D73" s="330"/>
      <c r="E73" s="330"/>
      <c r="F73" s="330"/>
      <c r="G73" s="331"/>
    </row>
    <row r="74" spans="2:10" ht="15" customHeight="1" x14ac:dyDescent="0.4">
      <c r="B74" s="332"/>
      <c r="C74" s="333"/>
      <c r="D74" s="333"/>
      <c r="E74" s="333"/>
      <c r="F74" s="333"/>
      <c r="G74" s="334"/>
    </row>
    <row r="75" spans="2:10" ht="15.4" customHeight="1" x14ac:dyDescent="0.4">
      <c r="B75" s="332"/>
      <c r="C75" s="333"/>
      <c r="D75" s="333"/>
      <c r="E75" s="333"/>
      <c r="F75" s="333"/>
      <c r="G75" s="334"/>
    </row>
    <row r="76" spans="2:10" ht="15.4" customHeight="1" thickBot="1" x14ac:dyDescent="0.45">
      <c r="B76" s="335"/>
      <c r="C76" s="336"/>
      <c r="D76" s="336"/>
      <c r="E76" s="336"/>
      <c r="F76" s="336"/>
      <c r="G76" s="337"/>
    </row>
    <row r="77" spans="2:10" ht="15.4" thickBot="1" x14ac:dyDescent="0.45"/>
    <row r="78" spans="2:10" ht="15.4" thickBot="1" x14ac:dyDescent="0.45">
      <c r="B78" s="29" t="s">
        <v>34</v>
      </c>
      <c r="C78" s="305" t="s">
        <v>2</v>
      </c>
      <c r="D78" s="306"/>
      <c r="E78" s="306"/>
      <c r="F78" s="28" t="s">
        <v>7</v>
      </c>
      <c r="G78" s="28" t="s">
        <v>8</v>
      </c>
      <c r="H78" s="65"/>
    </row>
    <row r="79" spans="2:10" x14ac:dyDescent="0.4">
      <c r="B79" s="30"/>
      <c r="C79" s="18" t="s">
        <v>35</v>
      </c>
      <c r="D79" s="19">
        <v>5</v>
      </c>
      <c r="E79" s="20" t="s">
        <v>35</v>
      </c>
      <c r="F79" s="26"/>
      <c r="G79" s="26"/>
      <c r="H79" s="66"/>
    </row>
    <row r="80" spans="2:10" ht="15.4" thickBot="1" x14ac:dyDescent="0.45">
      <c r="B80" s="31"/>
      <c r="C80" s="326" t="s">
        <v>90</v>
      </c>
      <c r="D80" s="327"/>
      <c r="E80" s="52"/>
      <c r="F80" s="26"/>
      <c r="G80" s="26"/>
      <c r="H80" s="66"/>
      <c r="J80" s="56"/>
    </row>
    <row r="81" spans="2:10" x14ac:dyDescent="0.4">
      <c r="B81" s="31"/>
      <c r="C81" s="320" t="s">
        <v>100</v>
      </c>
      <c r="D81" s="321"/>
      <c r="E81" s="322"/>
      <c r="F81" s="26"/>
      <c r="G81" s="26"/>
      <c r="H81" s="66"/>
      <c r="J81" s="56"/>
    </row>
    <row r="82" spans="2:10" ht="15.4" thickBot="1" x14ac:dyDescent="0.45">
      <c r="B82" s="17"/>
      <c r="C82" s="323"/>
      <c r="D82" s="324"/>
      <c r="E82" s="325"/>
      <c r="F82" s="27"/>
      <c r="G82" s="27"/>
      <c r="H82" s="56"/>
      <c r="J82" s="56"/>
    </row>
    <row r="83" spans="2:10" ht="15.4" thickBot="1" x14ac:dyDescent="0.45">
      <c r="J83" s="56"/>
    </row>
    <row r="84" spans="2:10" ht="15" customHeight="1" x14ac:dyDescent="0.4">
      <c r="B84" s="309" t="s">
        <v>54</v>
      </c>
      <c r="C84" s="310"/>
      <c r="D84" s="310"/>
      <c r="E84" s="310"/>
      <c r="F84" s="310"/>
      <c r="G84" s="311"/>
      <c r="J84" s="56"/>
    </row>
    <row r="85" spans="2:10" ht="15" customHeight="1" x14ac:dyDescent="0.4">
      <c r="B85" s="312"/>
      <c r="C85" s="313"/>
      <c r="D85" s="313"/>
      <c r="E85" s="313"/>
      <c r="F85" s="313"/>
      <c r="G85" s="314"/>
      <c r="J85" s="56"/>
    </row>
    <row r="86" spans="2:10" ht="15.4" customHeight="1" x14ac:dyDescent="0.4">
      <c r="B86" s="312"/>
      <c r="C86" s="313"/>
      <c r="D86" s="313"/>
      <c r="E86" s="313"/>
      <c r="F86" s="313"/>
      <c r="G86" s="314"/>
      <c r="J86" s="56"/>
    </row>
    <row r="87" spans="2:10" ht="15.4" customHeight="1" thickBot="1" x14ac:dyDescent="0.45">
      <c r="B87" s="315"/>
      <c r="C87" s="316"/>
      <c r="D87" s="316"/>
      <c r="E87" s="316"/>
      <c r="F87" s="316"/>
      <c r="G87" s="317"/>
      <c r="J87" s="56"/>
    </row>
    <row r="88" spans="2:10" ht="15.4" thickBot="1" x14ac:dyDescent="0.45">
      <c r="C88" s="4"/>
      <c r="J88" s="56"/>
    </row>
    <row r="89" spans="2:10" ht="15.4" thickBot="1" x14ac:dyDescent="0.45">
      <c r="B89" s="29" t="s">
        <v>34</v>
      </c>
      <c r="C89" s="305" t="s">
        <v>2</v>
      </c>
      <c r="D89" s="306"/>
      <c r="E89" s="306"/>
      <c r="F89" s="28" t="s">
        <v>7</v>
      </c>
      <c r="G89" s="28" t="s">
        <v>8</v>
      </c>
      <c r="H89" s="65"/>
      <c r="J89" s="56"/>
    </row>
    <row r="90" spans="2:10" x14ac:dyDescent="0.4">
      <c r="B90" s="30" t="s">
        <v>83</v>
      </c>
      <c r="C90" s="18" t="s">
        <v>35</v>
      </c>
      <c r="D90" s="19">
        <v>6</v>
      </c>
      <c r="E90" s="20" t="s">
        <v>35</v>
      </c>
      <c r="F90" s="26"/>
      <c r="G90" s="26"/>
      <c r="H90" s="66"/>
    </row>
    <row r="91" spans="2:10" x14ac:dyDescent="0.4">
      <c r="B91" s="31" t="s">
        <v>84</v>
      </c>
      <c r="C91" s="42" t="s">
        <v>105</v>
      </c>
      <c r="D91" s="51"/>
      <c r="E91" s="22"/>
      <c r="F91" s="26">
        <v>28000000</v>
      </c>
      <c r="G91" s="26"/>
      <c r="H91" s="66"/>
    </row>
    <row r="92" spans="2:10" ht="15.4" thickBot="1" x14ac:dyDescent="0.45">
      <c r="B92" s="31" t="s">
        <v>85</v>
      </c>
      <c r="C92" s="21"/>
      <c r="D92" s="51" t="s">
        <v>106</v>
      </c>
      <c r="E92" s="22"/>
      <c r="F92" s="26"/>
      <c r="G92" s="26">
        <v>28000000</v>
      </c>
      <c r="H92" s="66"/>
    </row>
    <row r="93" spans="2:10" x14ac:dyDescent="0.4">
      <c r="B93" s="31"/>
      <c r="C93" s="320" t="s">
        <v>107</v>
      </c>
      <c r="D93" s="321"/>
      <c r="E93" s="322"/>
      <c r="F93" s="26"/>
      <c r="G93" s="26"/>
      <c r="H93" s="66"/>
    </row>
    <row r="94" spans="2:10" ht="15.4" thickBot="1" x14ac:dyDescent="0.45">
      <c r="B94" s="17"/>
      <c r="C94" s="323"/>
      <c r="D94" s="324"/>
      <c r="E94" s="325"/>
      <c r="F94" s="27"/>
      <c r="G94" s="27"/>
      <c r="H94" s="56"/>
    </row>
    <row r="95" spans="2:10" ht="15.4" thickBot="1" x14ac:dyDescent="0.45">
      <c r="C95" s="4"/>
      <c r="H95" s="68"/>
    </row>
    <row r="96" spans="2:10" ht="15.4" thickBot="1" x14ac:dyDescent="0.45">
      <c r="B96" s="29" t="s">
        <v>34</v>
      </c>
      <c r="C96" s="305" t="s">
        <v>2</v>
      </c>
      <c r="D96" s="306"/>
      <c r="E96" s="306"/>
      <c r="F96" s="28" t="s">
        <v>7</v>
      </c>
      <c r="G96" s="28" t="s">
        <v>8</v>
      </c>
      <c r="H96" s="65"/>
      <c r="I96" s="1" t="s">
        <v>101</v>
      </c>
      <c r="J96" s="40">
        <v>75000000</v>
      </c>
    </row>
    <row r="97" spans="2:10" ht="15.4" thickBot="1" x14ac:dyDescent="0.45">
      <c r="B97" s="30" t="s">
        <v>108</v>
      </c>
      <c r="C97" s="18" t="s">
        <v>35</v>
      </c>
      <c r="D97" s="19">
        <v>7</v>
      </c>
      <c r="E97" s="20" t="s">
        <v>35</v>
      </c>
      <c r="F97" s="26"/>
      <c r="G97" s="26"/>
      <c r="H97" s="66"/>
      <c r="I97" s="1" t="s">
        <v>103</v>
      </c>
      <c r="J97" s="40">
        <v>-103000000</v>
      </c>
    </row>
    <row r="98" spans="2:10" ht="15.4" thickBot="1" x14ac:dyDescent="0.45">
      <c r="B98" s="159" t="s">
        <v>109</v>
      </c>
      <c r="C98" s="160" t="s">
        <v>111</v>
      </c>
      <c r="D98" s="161"/>
      <c r="E98" s="162"/>
      <c r="F98" s="163">
        <f>+J96</f>
        <v>75000000</v>
      </c>
      <c r="G98" s="163"/>
      <c r="H98" s="66"/>
      <c r="I98" s="157" t="s">
        <v>104</v>
      </c>
      <c r="J98" s="158">
        <f>SUM(J96:J97)</f>
        <v>-28000000</v>
      </c>
    </row>
    <row r="99" spans="2:10" x14ac:dyDescent="0.4">
      <c r="B99" s="164" t="s">
        <v>110</v>
      </c>
      <c r="C99" s="165"/>
      <c r="D99" s="166" t="s">
        <v>112</v>
      </c>
      <c r="E99" s="167"/>
      <c r="F99" s="168"/>
      <c r="G99" s="168">
        <f>+F98</f>
        <v>75000000</v>
      </c>
      <c r="H99" s="66"/>
    </row>
    <row r="100" spans="2:10" x14ac:dyDescent="0.4">
      <c r="B100" s="164"/>
      <c r="C100" s="165"/>
      <c r="D100" s="166"/>
      <c r="E100" s="167"/>
      <c r="F100" s="168"/>
      <c r="G100" s="168"/>
      <c r="H100" s="66"/>
    </row>
    <row r="101" spans="2:10" ht="15.4" thickBot="1" x14ac:dyDescent="0.45">
      <c r="B101" s="169" t="s">
        <v>102</v>
      </c>
      <c r="C101" s="170" t="s">
        <v>113</v>
      </c>
      <c r="D101" s="171"/>
      <c r="E101" s="172"/>
      <c r="F101" s="173">
        <f>+G103-F102</f>
        <v>75000000</v>
      </c>
      <c r="G101" s="173"/>
      <c r="H101" s="66"/>
    </row>
    <row r="102" spans="2:10" x14ac:dyDescent="0.4">
      <c r="B102" s="31" t="s">
        <v>85</v>
      </c>
      <c r="C102" s="42" t="str">
        <f>+D92</f>
        <v>Provisión Contrato Oneroso</v>
      </c>
      <c r="D102" s="69"/>
      <c r="E102" s="43"/>
      <c r="F102" s="26">
        <f>+G92</f>
        <v>28000000</v>
      </c>
      <c r="G102" s="26"/>
      <c r="H102" s="66"/>
    </row>
    <row r="103" spans="2:10" ht="15.4" thickBot="1" x14ac:dyDescent="0.45">
      <c r="B103" s="31" t="s">
        <v>109</v>
      </c>
      <c r="C103" s="42"/>
      <c r="D103" s="69" t="s">
        <v>114</v>
      </c>
      <c r="E103" s="43"/>
      <c r="F103" s="26"/>
      <c r="G103" s="26">
        <f>-J97</f>
        <v>103000000</v>
      </c>
      <c r="H103" s="66"/>
    </row>
    <row r="104" spans="2:10" x14ac:dyDescent="0.4">
      <c r="B104" s="31"/>
      <c r="C104" s="320" t="s">
        <v>115</v>
      </c>
      <c r="D104" s="321"/>
      <c r="E104" s="322"/>
      <c r="F104" s="26"/>
      <c r="G104" s="26"/>
      <c r="H104" s="66"/>
    </row>
    <row r="105" spans="2:10" ht="15.4" thickBot="1" x14ac:dyDescent="0.45">
      <c r="B105" s="17"/>
      <c r="C105" s="323"/>
      <c r="D105" s="324"/>
      <c r="E105" s="325"/>
      <c r="F105" s="27"/>
      <c r="G105" s="27"/>
      <c r="H105" s="56"/>
    </row>
    <row r="106" spans="2:10" x14ac:dyDescent="0.4">
      <c r="C106" s="4"/>
    </row>
    <row r="107" spans="2:10" ht="15.4" thickBot="1" x14ac:dyDescent="0.45"/>
    <row r="108" spans="2:10" ht="15.4" thickBot="1" x14ac:dyDescent="0.45">
      <c r="B108" s="35" t="s">
        <v>55</v>
      </c>
      <c r="C108" s="36"/>
      <c r="D108" s="36"/>
      <c r="E108" s="36"/>
      <c r="F108" s="36"/>
      <c r="G108" s="37"/>
    </row>
    <row r="109" spans="2:10" ht="15.4" thickBot="1" x14ac:dyDescent="0.45"/>
    <row r="110" spans="2:10" ht="30.4" thickBot="1" x14ac:dyDescent="0.45">
      <c r="B110" s="5" t="s">
        <v>9</v>
      </c>
      <c r="C110" s="6" t="s">
        <v>10</v>
      </c>
      <c r="D110" s="6" t="s">
        <v>11</v>
      </c>
      <c r="E110" s="6" t="s">
        <v>12</v>
      </c>
      <c r="F110" s="6" t="s">
        <v>56</v>
      </c>
      <c r="G110" s="6" t="s">
        <v>57</v>
      </c>
    </row>
    <row r="111" spans="2:10" ht="15.4" thickBot="1" x14ac:dyDescent="0.45">
      <c r="B111" s="7" t="s">
        <v>13</v>
      </c>
      <c r="C111" s="8" t="s">
        <v>14</v>
      </c>
      <c r="D111" s="9">
        <v>50000000</v>
      </c>
      <c r="E111" s="44">
        <v>0.09</v>
      </c>
      <c r="F111" s="44" t="s">
        <v>116</v>
      </c>
      <c r="G111" s="44" t="s">
        <v>116</v>
      </c>
    </row>
    <row r="112" spans="2:10" ht="15.4" thickBot="1" x14ac:dyDescent="0.45">
      <c r="B112" s="7" t="s">
        <v>15</v>
      </c>
      <c r="C112" s="8" t="s">
        <v>14</v>
      </c>
      <c r="D112" s="9">
        <v>150000000</v>
      </c>
      <c r="E112" s="45">
        <v>0.35</v>
      </c>
      <c r="F112" s="45" t="s">
        <v>117</v>
      </c>
      <c r="G112" s="45" t="s">
        <v>116</v>
      </c>
    </row>
    <row r="113" spans="2:15" ht="15.4" thickBot="1" x14ac:dyDescent="0.45">
      <c r="B113" s="7" t="s">
        <v>16</v>
      </c>
      <c r="C113" s="8" t="s">
        <v>14</v>
      </c>
      <c r="D113" s="9">
        <v>20000000</v>
      </c>
      <c r="E113" s="45">
        <v>0.48</v>
      </c>
      <c r="F113" s="45" t="s">
        <v>117</v>
      </c>
      <c r="G113" s="45" t="s">
        <v>116</v>
      </c>
    </row>
    <row r="114" spans="2:15" ht="15.4" thickBot="1" x14ac:dyDescent="0.45">
      <c r="B114" s="7" t="s">
        <v>17</v>
      </c>
      <c r="C114" s="8" t="s">
        <v>14</v>
      </c>
      <c r="D114" s="57">
        <v>30000000</v>
      </c>
      <c r="E114" s="58">
        <v>0.51</v>
      </c>
      <c r="F114" s="58" t="s">
        <v>117</v>
      </c>
      <c r="G114" s="174">
        <f>+D114</f>
        <v>30000000</v>
      </c>
    </row>
    <row r="115" spans="2:15" ht="15.4" thickBot="1" x14ac:dyDescent="0.45">
      <c r="B115" s="7" t="s">
        <v>18</v>
      </c>
      <c r="C115" s="8" t="s">
        <v>14</v>
      </c>
      <c r="D115" s="57">
        <v>50000000</v>
      </c>
      <c r="E115" s="58">
        <v>1</v>
      </c>
      <c r="F115" s="58" t="s">
        <v>117</v>
      </c>
      <c r="G115" s="174">
        <f>+D115</f>
        <v>50000000</v>
      </c>
    </row>
    <row r="116" spans="2:15" ht="15.4" thickBot="1" x14ac:dyDescent="0.45">
      <c r="B116" s="307" t="s">
        <v>19</v>
      </c>
      <c r="C116" s="308"/>
      <c r="D116" s="10">
        <v>35000000</v>
      </c>
      <c r="E116" s="11"/>
      <c r="F116" s="11"/>
      <c r="G116" s="175">
        <f>SUM(G114:G115)</f>
        <v>80000000</v>
      </c>
    </row>
    <row r="117" spans="2:15" ht="15.4" thickBot="1" x14ac:dyDescent="0.45">
      <c r="B117" s="38" t="s">
        <v>20</v>
      </c>
      <c r="C117" s="6"/>
      <c r="D117" s="12">
        <v>335000000</v>
      </c>
      <c r="E117" s="11"/>
      <c r="F117" s="11"/>
    </row>
    <row r="118" spans="2:15" ht="15.4" thickBot="1" x14ac:dyDescent="0.45"/>
    <row r="119" spans="2:15" ht="15.4" thickBot="1" x14ac:dyDescent="0.45">
      <c r="B119" s="29" t="s">
        <v>34</v>
      </c>
      <c r="C119" s="305" t="s">
        <v>2</v>
      </c>
      <c r="D119" s="306"/>
      <c r="E119" s="306"/>
      <c r="F119" s="28" t="s">
        <v>7</v>
      </c>
      <c r="G119" s="28" t="s">
        <v>8</v>
      </c>
      <c r="H119" s="65"/>
    </row>
    <row r="120" spans="2:15" x14ac:dyDescent="0.4">
      <c r="B120" s="30" t="s">
        <v>83</v>
      </c>
      <c r="C120" s="18" t="s">
        <v>35</v>
      </c>
      <c r="D120" s="19">
        <v>8</v>
      </c>
      <c r="E120" s="20" t="s">
        <v>35</v>
      </c>
      <c r="F120" s="26"/>
      <c r="G120" s="26"/>
      <c r="H120" s="66"/>
    </row>
    <row r="121" spans="2:15" x14ac:dyDescent="0.4">
      <c r="B121" s="31" t="s">
        <v>84</v>
      </c>
      <c r="C121" s="21" t="s">
        <v>118</v>
      </c>
      <c r="D121" s="51"/>
      <c r="E121" s="22"/>
      <c r="F121" s="26">
        <f>+G116</f>
        <v>80000000</v>
      </c>
      <c r="G121" s="26"/>
      <c r="H121" s="66"/>
    </row>
    <row r="122" spans="2:15" ht="15.4" thickBot="1" x14ac:dyDescent="0.45">
      <c r="B122" s="31" t="s">
        <v>85</v>
      </c>
      <c r="C122" s="21"/>
      <c r="D122" s="51" t="s">
        <v>119</v>
      </c>
      <c r="E122" s="22"/>
      <c r="F122" s="26"/>
      <c r="G122" s="26">
        <f>+F121</f>
        <v>80000000</v>
      </c>
      <c r="H122" s="66"/>
    </row>
    <row r="123" spans="2:15" x14ac:dyDescent="0.4">
      <c r="B123" s="31"/>
      <c r="C123" s="320" t="s">
        <v>120</v>
      </c>
      <c r="D123" s="321"/>
      <c r="E123" s="322"/>
      <c r="F123" s="26"/>
      <c r="G123" s="26"/>
      <c r="H123" s="66"/>
    </row>
    <row r="124" spans="2:15" ht="15.4" customHeight="1" thickBot="1" x14ac:dyDescent="0.45">
      <c r="B124" s="17"/>
      <c r="C124" s="323"/>
      <c r="D124" s="324"/>
      <c r="E124" s="325"/>
      <c r="F124" s="27"/>
      <c r="G124" s="27"/>
      <c r="H124" s="56"/>
    </row>
    <row r="125" spans="2:15" ht="15.4" thickBot="1" x14ac:dyDescent="0.45"/>
    <row r="126" spans="2:15" ht="15" customHeight="1" x14ac:dyDescent="0.4">
      <c r="B126" s="309" t="s">
        <v>121</v>
      </c>
      <c r="C126" s="310"/>
      <c r="D126" s="310"/>
      <c r="E126" s="310"/>
      <c r="F126" s="310"/>
      <c r="G126" s="311"/>
    </row>
    <row r="127" spans="2:15" ht="15.4" customHeight="1" x14ac:dyDescent="0.4">
      <c r="B127" s="312"/>
      <c r="C127" s="313"/>
      <c r="D127" s="313"/>
      <c r="E127" s="313"/>
      <c r="F127" s="313"/>
      <c r="G127" s="314"/>
    </row>
    <row r="128" spans="2:15" ht="25.15" thickBot="1" x14ac:dyDescent="0.7">
      <c r="B128" s="315"/>
      <c r="C128" s="316"/>
      <c r="D128" s="316"/>
      <c r="E128" s="316"/>
      <c r="F128" s="316"/>
      <c r="G128" s="317"/>
      <c r="I128" s="176" t="s">
        <v>83</v>
      </c>
      <c r="J128" s="177"/>
      <c r="K128" s="176" t="s">
        <v>123</v>
      </c>
      <c r="M128" s="176" t="s">
        <v>83</v>
      </c>
      <c r="N128" s="177"/>
      <c r="O128" s="176" t="s">
        <v>125</v>
      </c>
    </row>
    <row r="129" spans="2:16" ht="18.399999999999999" customHeight="1" thickBot="1" x14ac:dyDescent="0.7">
      <c r="I129" s="176" t="s">
        <v>122</v>
      </c>
      <c r="J129" s="177"/>
      <c r="K129" s="176"/>
      <c r="M129" s="178" t="s">
        <v>124</v>
      </c>
      <c r="N129" s="179"/>
      <c r="O129" s="180"/>
      <c r="P129" s="181"/>
    </row>
    <row r="130" spans="2:16" ht="25.15" thickBot="1" x14ac:dyDescent="0.7">
      <c r="B130" s="29" t="s">
        <v>34</v>
      </c>
      <c r="C130" s="305" t="s">
        <v>2</v>
      </c>
      <c r="D130" s="306"/>
      <c r="E130" s="306"/>
      <c r="F130" s="28" t="s">
        <v>7</v>
      </c>
      <c r="G130" s="28" t="s">
        <v>8</v>
      </c>
      <c r="H130" s="65"/>
      <c r="I130" s="176"/>
      <c r="J130" s="177"/>
      <c r="K130" s="176"/>
      <c r="M130" s="182" t="s">
        <v>126</v>
      </c>
      <c r="N130" s="183"/>
      <c r="O130" s="183" t="s">
        <v>128</v>
      </c>
      <c r="P130" s="184"/>
    </row>
    <row r="131" spans="2:16" ht="25.15" thickBot="1" x14ac:dyDescent="0.7">
      <c r="B131" s="30" t="s">
        <v>83</v>
      </c>
      <c r="C131" s="18" t="s">
        <v>35</v>
      </c>
      <c r="D131" s="19">
        <v>9</v>
      </c>
      <c r="E131" s="20" t="s">
        <v>35</v>
      </c>
      <c r="F131" s="26"/>
      <c r="G131" s="26"/>
      <c r="H131" s="66"/>
      <c r="I131" s="176"/>
      <c r="J131" s="177"/>
      <c r="K131" s="176"/>
      <c r="M131" s="185" t="s">
        <v>127</v>
      </c>
      <c r="N131" s="186"/>
      <c r="O131" s="186"/>
      <c r="P131" s="187"/>
    </row>
    <row r="132" spans="2:16" x14ac:dyDescent="0.4">
      <c r="B132" s="31" t="s">
        <v>84</v>
      </c>
      <c r="C132" s="42" t="s">
        <v>129</v>
      </c>
      <c r="D132" s="51"/>
      <c r="E132" s="22"/>
      <c r="F132" s="26">
        <v>39000000</v>
      </c>
      <c r="G132" s="26"/>
      <c r="H132" s="66"/>
    </row>
    <row r="133" spans="2:16" ht="15.4" thickBot="1" x14ac:dyDescent="0.45">
      <c r="B133" s="31" t="s">
        <v>85</v>
      </c>
      <c r="C133" s="21"/>
      <c r="D133" s="51" t="s">
        <v>130</v>
      </c>
      <c r="E133" s="22"/>
      <c r="F133" s="26"/>
      <c r="G133" s="26">
        <f>+F132</f>
        <v>39000000</v>
      </c>
      <c r="H133" s="66"/>
    </row>
    <row r="134" spans="2:16" x14ac:dyDescent="0.4">
      <c r="B134" s="31"/>
      <c r="C134" s="320" t="s">
        <v>131</v>
      </c>
      <c r="D134" s="321"/>
      <c r="E134" s="322"/>
      <c r="F134" s="26"/>
      <c r="G134" s="26"/>
      <c r="H134" s="66"/>
    </row>
    <row r="135" spans="2:16" ht="15.4" customHeight="1" thickBot="1" x14ac:dyDescent="0.45">
      <c r="B135" s="17"/>
      <c r="C135" s="323"/>
      <c r="D135" s="324"/>
      <c r="E135" s="325"/>
      <c r="F135" s="27"/>
      <c r="G135" s="27"/>
      <c r="H135" s="56"/>
    </row>
    <row r="136" spans="2:16" ht="15.4" thickBot="1" x14ac:dyDescent="0.45"/>
    <row r="137" spans="2:16" ht="15.4" thickBot="1" x14ac:dyDescent="0.45">
      <c r="B137" s="32" t="s">
        <v>132</v>
      </c>
      <c r="C137" s="33"/>
      <c r="D137" s="33"/>
      <c r="E137" s="33"/>
      <c r="F137" s="33"/>
      <c r="G137" s="33"/>
      <c r="H137" s="34"/>
    </row>
    <row r="138" spans="2:16" ht="15.4" thickBot="1" x14ac:dyDescent="0.45"/>
    <row r="139" spans="2:16" ht="15.4" thickBot="1" x14ac:dyDescent="0.45">
      <c r="B139" s="38" t="s">
        <v>2</v>
      </c>
      <c r="C139" s="98" t="s">
        <v>21</v>
      </c>
      <c r="D139" s="98" t="s">
        <v>22</v>
      </c>
      <c r="E139" s="98" t="s">
        <v>23</v>
      </c>
      <c r="F139" s="62" t="s">
        <v>24</v>
      </c>
      <c r="G139" s="98" t="s">
        <v>3</v>
      </c>
      <c r="H139" s="94" t="s">
        <v>11</v>
      </c>
      <c r="J139" s="59"/>
    </row>
    <row r="140" spans="2:16" x14ac:dyDescent="0.4">
      <c r="B140" s="95" t="s">
        <v>25</v>
      </c>
      <c r="C140" s="99">
        <v>16100000</v>
      </c>
      <c r="D140" s="102" t="s">
        <v>67</v>
      </c>
      <c r="E140" s="102" t="s">
        <v>71</v>
      </c>
      <c r="F140" s="105">
        <f>31-12+1</f>
        <v>20</v>
      </c>
      <c r="G140" s="93">
        <f>+C140/31</f>
        <v>519354.83870967739</v>
      </c>
      <c r="H140" s="93">
        <f>ROUND(+F140*G140,0)</f>
        <v>10387097</v>
      </c>
      <c r="J140" s="60"/>
    </row>
    <row r="141" spans="2:16" x14ac:dyDescent="0.4">
      <c r="B141" s="96" t="s">
        <v>26</v>
      </c>
      <c r="C141" s="100">
        <v>11950000</v>
      </c>
      <c r="D141" s="103" t="s">
        <v>68</v>
      </c>
      <c r="E141" s="103" t="s">
        <v>72</v>
      </c>
      <c r="F141" s="106">
        <f>31-7+1</f>
        <v>25</v>
      </c>
      <c r="G141" s="93">
        <f t="shared" ref="G141:G143" si="0">+C141/31</f>
        <v>385483.87096774194</v>
      </c>
      <c r="H141" s="93">
        <f t="shared" ref="H141:H143" si="1">ROUND(+F141*G141,0)</f>
        <v>9637097</v>
      </c>
      <c r="J141" s="60"/>
    </row>
    <row r="142" spans="2:16" x14ac:dyDescent="0.4">
      <c r="B142" s="96" t="s">
        <v>27</v>
      </c>
      <c r="C142" s="100">
        <v>13200000</v>
      </c>
      <c r="D142" s="103" t="s">
        <v>69</v>
      </c>
      <c r="E142" s="103" t="s">
        <v>73</v>
      </c>
      <c r="F142" s="107">
        <f>31-22+1</f>
        <v>10</v>
      </c>
      <c r="G142" s="93">
        <f t="shared" si="0"/>
        <v>425806.45161290321</v>
      </c>
      <c r="H142" s="93">
        <f t="shared" si="1"/>
        <v>4258065</v>
      </c>
      <c r="J142" s="60"/>
    </row>
    <row r="143" spans="2:16" ht="15.4" thickBot="1" x14ac:dyDescent="0.45">
      <c r="B143" s="97" t="s">
        <v>28</v>
      </c>
      <c r="C143" s="101">
        <v>1900000</v>
      </c>
      <c r="D143" s="104" t="s">
        <v>70</v>
      </c>
      <c r="E143" s="104" t="s">
        <v>74</v>
      </c>
      <c r="F143" s="108">
        <f>31-1+1</f>
        <v>31</v>
      </c>
      <c r="G143" s="93">
        <f t="shared" si="0"/>
        <v>61290.322580645159</v>
      </c>
      <c r="H143" s="93">
        <f t="shared" si="1"/>
        <v>1900000</v>
      </c>
      <c r="J143" s="60"/>
    </row>
    <row r="144" spans="2:16" ht="15.4" thickBot="1" x14ac:dyDescent="0.45">
      <c r="B144" s="344" t="s">
        <v>20</v>
      </c>
      <c r="C144" s="345"/>
      <c r="D144" s="345"/>
      <c r="E144" s="345"/>
      <c r="F144" s="345"/>
      <c r="G144" s="346"/>
      <c r="H144" s="109">
        <f>SUM(H140:H143)</f>
        <v>26182259</v>
      </c>
      <c r="J144" s="61"/>
    </row>
    <row r="145" spans="2:10" ht="15.4" thickBot="1" x14ac:dyDescent="0.45">
      <c r="J145" s="56"/>
    </row>
    <row r="146" spans="2:10" ht="15.4" thickBot="1" x14ac:dyDescent="0.45">
      <c r="B146" s="29" t="s">
        <v>34</v>
      </c>
      <c r="C146" s="305" t="s">
        <v>2</v>
      </c>
      <c r="D146" s="306"/>
      <c r="E146" s="306"/>
      <c r="F146" s="28" t="s">
        <v>7</v>
      </c>
      <c r="G146" s="28" t="s">
        <v>8</v>
      </c>
      <c r="H146" s="65"/>
    </row>
    <row r="147" spans="2:10" x14ac:dyDescent="0.4">
      <c r="B147" s="30" t="s">
        <v>83</v>
      </c>
      <c r="C147" s="18" t="s">
        <v>35</v>
      </c>
      <c r="D147" s="19">
        <v>10</v>
      </c>
      <c r="E147" s="20" t="s">
        <v>35</v>
      </c>
      <c r="F147" s="26"/>
      <c r="G147" s="26"/>
      <c r="H147" s="66"/>
    </row>
    <row r="148" spans="2:10" x14ac:dyDescent="0.4">
      <c r="B148" s="31" t="s">
        <v>84</v>
      </c>
      <c r="C148" s="42" t="s">
        <v>133</v>
      </c>
      <c r="D148" s="51"/>
      <c r="E148" s="22"/>
      <c r="F148" s="26">
        <f>+H140</f>
        <v>10387097</v>
      </c>
      <c r="G148" s="26"/>
      <c r="H148" s="66"/>
    </row>
    <row r="149" spans="2:10" x14ac:dyDescent="0.4">
      <c r="B149" s="31" t="str">
        <f>+B148</f>
        <v>Gasto</v>
      </c>
      <c r="C149" s="42" t="s">
        <v>134</v>
      </c>
      <c r="D149" s="51" t="s">
        <v>137</v>
      </c>
      <c r="E149" s="22"/>
      <c r="F149" s="26">
        <f>+H141</f>
        <v>9637097</v>
      </c>
      <c r="G149" s="26"/>
      <c r="H149" s="66"/>
    </row>
    <row r="150" spans="2:10" x14ac:dyDescent="0.4">
      <c r="B150" s="31" t="str">
        <f>+B149</f>
        <v>Gasto</v>
      </c>
      <c r="C150" s="42" t="s">
        <v>135</v>
      </c>
      <c r="D150" s="51"/>
      <c r="E150" s="22"/>
      <c r="F150" s="26">
        <f>+H142</f>
        <v>4258065</v>
      </c>
      <c r="G150" s="26"/>
      <c r="H150" s="66"/>
    </row>
    <row r="151" spans="2:10" x14ac:dyDescent="0.4">
      <c r="B151" s="31" t="str">
        <f>+B150</f>
        <v>Gasto</v>
      </c>
      <c r="C151" s="42" t="s">
        <v>136</v>
      </c>
      <c r="D151" s="51"/>
      <c r="E151" s="22"/>
      <c r="F151" s="26">
        <f>+H143</f>
        <v>1900000</v>
      </c>
      <c r="G151" s="26"/>
      <c r="H151" s="66"/>
    </row>
    <row r="152" spans="2:10" ht="15.4" thickBot="1" x14ac:dyDescent="0.45">
      <c r="B152" s="31" t="s">
        <v>85</v>
      </c>
      <c r="C152" s="21"/>
      <c r="D152" s="51" t="s">
        <v>138</v>
      </c>
      <c r="E152" s="22"/>
      <c r="F152" s="26"/>
      <c r="G152" s="26">
        <f>+F148+F149+F150+F151</f>
        <v>26182259</v>
      </c>
      <c r="H152" s="66"/>
    </row>
    <row r="153" spans="2:10" x14ac:dyDescent="0.4">
      <c r="B153" s="31"/>
      <c r="C153" s="320" t="s">
        <v>139</v>
      </c>
      <c r="D153" s="321"/>
      <c r="E153" s="322"/>
      <c r="F153" s="26"/>
      <c r="G153" s="26"/>
      <c r="H153" s="66"/>
    </row>
    <row r="154" spans="2:10" ht="15.4" thickBot="1" x14ac:dyDescent="0.45">
      <c r="B154" s="17"/>
      <c r="C154" s="323"/>
      <c r="D154" s="324"/>
      <c r="E154" s="325"/>
      <c r="F154" s="27"/>
      <c r="G154" s="27"/>
      <c r="H154" s="56"/>
    </row>
    <row r="155" spans="2:10" ht="15.4" thickBot="1" x14ac:dyDescent="0.45"/>
    <row r="156" spans="2:10" ht="15" customHeight="1" x14ac:dyDescent="0.4">
      <c r="B156" s="309" t="s">
        <v>140</v>
      </c>
      <c r="C156" s="310"/>
      <c r="D156" s="310"/>
      <c r="E156" s="310"/>
      <c r="F156" s="310"/>
      <c r="G156" s="311"/>
    </row>
    <row r="157" spans="2:10" ht="15.4" customHeight="1" x14ac:dyDescent="0.4">
      <c r="B157" s="312"/>
      <c r="C157" s="313"/>
      <c r="D157" s="313"/>
      <c r="E157" s="313"/>
      <c r="F157" s="313"/>
      <c r="G157" s="314"/>
    </row>
    <row r="158" spans="2:10" ht="15.4" customHeight="1" thickBot="1" x14ac:dyDescent="0.45">
      <c r="B158" s="315"/>
      <c r="C158" s="316"/>
      <c r="D158" s="316"/>
      <c r="E158" s="316"/>
      <c r="F158" s="316"/>
      <c r="G158" s="317"/>
    </row>
    <row r="159" spans="2:10" ht="15.4" thickBot="1" x14ac:dyDescent="0.45"/>
    <row r="160" spans="2:10" ht="15.4" thickBot="1" x14ac:dyDescent="0.45">
      <c r="B160" s="29" t="s">
        <v>34</v>
      </c>
      <c r="C160" s="305" t="s">
        <v>2</v>
      </c>
      <c r="D160" s="306"/>
      <c r="E160" s="306"/>
      <c r="F160" s="28" t="s">
        <v>7</v>
      </c>
      <c r="G160" s="28" t="s">
        <v>8</v>
      </c>
      <c r="H160" s="65"/>
    </row>
    <row r="161" spans="2:8" x14ac:dyDescent="0.4">
      <c r="B161" s="30" t="s">
        <v>83</v>
      </c>
      <c r="C161" s="18" t="s">
        <v>35</v>
      </c>
      <c r="D161" s="19">
        <v>11</v>
      </c>
      <c r="E161" s="20" t="s">
        <v>35</v>
      </c>
      <c r="F161" s="26"/>
      <c r="G161" s="26"/>
      <c r="H161" s="66"/>
    </row>
    <row r="162" spans="2:8" x14ac:dyDescent="0.4">
      <c r="B162" s="31" t="s">
        <v>84</v>
      </c>
      <c r="C162" s="42" t="s">
        <v>141</v>
      </c>
      <c r="D162" s="51"/>
      <c r="E162" s="22"/>
      <c r="F162" s="26">
        <f>950000000*0.035</f>
        <v>33250000.000000004</v>
      </c>
      <c r="G162" s="26"/>
      <c r="H162" s="66"/>
    </row>
    <row r="163" spans="2:8" ht="15.4" thickBot="1" x14ac:dyDescent="0.45">
      <c r="B163" s="31" t="s">
        <v>85</v>
      </c>
      <c r="C163" s="21"/>
      <c r="D163" s="69" t="s">
        <v>142</v>
      </c>
      <c r="E163" s="22"/>
      <c r="F163" s="26"/>
      <c r="G163" s="26">
        <f>+F162</f>
        <v>33250000.000000004</v>
      </c>
      <c r="H163" s="66"/>
    </row>
    <row r="164" spans="2:8" x14ac:dyDescent="0.4">
      <c r="B164" s="31"/>
      <c r="C164" s="320" t="s">
        <v>149</v>
      </c>
      <c r="D164" s="321"/>
      <c r="E164" s="322"/>
      <c r="F164" s="26"/>
      <c r="G164" s="26"/>
      <c r="H164" s="66"/>
    </row>
    <row r="165" spans="2:8" x14ac:dyDescent="0.4">
      <c r="B165" s="31"/>
      <c r="C165" s="326"/>
      <c r="D165" s="327"/>
      <c r="E165" s="347"/>
      <c r="F165" s="26"/>
      <c r="G165" s="26"/>
      <c r="H165" s="66"/>
    </row>
    <row r="166" spans="2:8" ht="15.4" thickBot="1" x14ac:dyDescent="0.45">
      <c r="B166" s="17"/>
      <c r="C166" s="323"/>
      <c r="D166" s="324"/>
      <c r="E166" s="325"/>
      <c r="F166" s="27"/>
      <c r="G166" s="27"/>
      <c r="H166" s="56"/>
    </row>
    <row r="167" spans="2:8" ht="15.4" thickBot="1" x14ac:dyDescent="0.45"/>
    <row r="168" spans="2:8" ht="15.4" thickBot="1" x14ac:dyDescent="0.45">
      <c r="B168" s="29" t="s">
        <v>34</v>
      </c>
      <c r="C168" s="305" t="s">
        <v>2</v>
      </c>
      <c r="D168" s="306"/>
      <c r="E168" s="306"/>
      <c r="F168" s="28" t="s">
        <v>7</v>
      </c>
      <c r="G168" s="28" t="s">
        <v>8</v>
      </c>
    </row>
    <row r="169" spans="2:8" x14ac:dyDescent="0.4">
      <c r="B169" s="30" t="s">
        <v>143</v>
      </c>
      <c r="C169" s="18" t="s">
        <v>35</v>
      </c>
      <c r="D169" s="19">
        <v>12</v>
      </c>
      <c r="E169" s="20" t="s">
        <v>35</v>
      </c>
      <c r="F169" s="26"/>
      <c r="G169" s="26"/>
    </row>
    <row r="170" spans="2:8" x14ac:dyDescent="0.4">
      <c r="B170" s="31" t="s">
        <v>85</v>
      </c>
      <c r="C170" s="42" t="str">
        <f>+D163</f>
        <v>Provisión Medioambiental</v>
      </c>
      <c r="D170" s="51"/>
      <c r="E170" s="22"/>
      <c r="F170" s="26">
        <f>+G163</f>
        <v>33250000.000000004</v>
      </c>
      <c r="G170" s="26"/>
    </row>
    <row r="171" spans="2:8" ht="15.4" thickBot="1" x14ac:dyDescent="0.45">
      <c r="B171" s="31" t="s">
        <v>109</v>
      </c>
      <c r="C171" s="21"/>
      <c r="D171" s="69" t="s">
        <v>144</v>
      </c>
      <c r="E171" s="22"/>
      <c r="F171" s="26"/>
      <c r="G171" s="26">
        <f>+F170</f>
        <v>33250000.000000004</v>
      </c>
    </row>
    <row r="172" spans="2:8" x14ac:dyDescent="0.4">
      <c r="B172" s="31"/>
      <c r="C172" s="320" t="s">
        <v>145</v>
      </c>
      <c r="D172" s="321"/>
      <c r="E172" s="322"/>
      <c r="F172" s="26"/>
      <c r="G172" s="26"/>
    </row>
    <row r="173" spans="2:8" ht="15.4" thickBot="1" x14ac:dyDescent="0.45">
      <c r="B173" s="17"/>
      <c r="C173" s="323"/>
      <c r="D173" s="324"/>
      <c r="E173" s="325"/>
      <c r="F173" s="27"/>
      <c r="G173" s="27"/>
    </row>
    <row r="174" spans="2:8" ht="15.4" thickBot="1" x14ac:dyDescent="0.45"/>
    <row r="175" spans="2:8" ht="15" customHeight="1" x14ac:dyDescent="0.4">
      <c r="B175" s="309" t="s">
        <v>59</v>
      </c>
      <c r="C175" s="310"/>
      <c r="D175" s="310"/>
      <c r="E175" s="310"/>
      <c r="F175" s="310"/>
      <c r="G175" s="311"/>
    </row>
    <row r="176" spans="2:8" ht="15.4" customHeight="1" x14ac:dyDescent="0.4">
      <c r="B176" s="312"/>
      <c r="C176" s="313"/>
      <c r="D176" s="313"/>
      <c r="E176" s="313"/>
      <c r="F176" s="313"/>
      <c r="G176" s="314"/>
    </row>
    <row r="177" spans="2:8" ht="15.4" customHeight="1" thickBot="1" x14ac:dyDescent="0.45">
      <c r="B177" s="315"/>
      <c r="C177" s="316"/>
      <c r="D177" s="316"/>
      <c r="E177" s="316"/>
      <c r="F177" s="316"/>
      <c r="G177" s="317"/>
    </row>
    <row r="178" spans="2:8" ht="15.4" thickBot="1" x14ac:dyDescent="0.45"/>
    <row r="179" spans="2:8" ht="15.4" thickBot="1" x14ac:dyDescent="0.45">
      <c r="B179" s="113" t="s">
        <v>2</v>
      </c>
      <c r="C179" s="191">
        <v>2026</v>
      </c>
      <c r="D179" s="194">
        <v>2025</v>
      </c>
      <c r="E179" s="188">
        <v>2024</v>
      </c>
      <c r="F179" s="188">
        <v>2023</v>
      </c>
      <c r="G179" s="114">
        <v>2022</v>
      </c>
      <c r="H179" s="110"/>
    </row>
    <row r="180" spans="2:8" ht="15.4" thickBot="1" x14ac:dyDescent="0.45">
      <c r="B180" s="13" t="s">
        <v>29</v>
      </c>
      <c r="C180" s="192" t="s">
        <v>30</v>
      </c>
      <c r="D180" s="195">
        <v>11300000</v>
      </c>
      <c r="E180" s="189">
        <v>21300000</v>
      </c>
      <c r="F180" s="189">
        <v>11100000</v>
      </c>
      <c r="G180" s="9">
        <v>11100000</v>
      </c>
      <c r="H180" s="111"/>
    </row>
    <row r="181" spans="2:8" ht="15.4" thickBot="1" x14ac:dyDescent="0.45">
      <c r="B181" s="13" t="s">
        <v>31</v>
      </c>
      <c r="C181" s="192" t="s">
        <v>30</v>
      </c>
      <c r="D181" s="195">
        <v>25500000</v>
      </c>
      <c r="E181" s="189">
        <v>19000000</v>
      </c>
      <c r="F181" s="189">
        <v>25800000</v>
      </c>
      <c r="G181" s="9">
        <v>25800000</v>
      </c>
      <c r="H181" s="111"/>
    </row>
    <row r="182" spans="2:8" ht="15.4" thickBot="1" x14ac:dyDescent="0.45">
      <c r="B182" s="13" t="s">
        <v>32</v>
      </c>
      <c r="C182" s="192" t="s">
        <v>30</v>
      </c>
      <c r="D182" s="195">
        <v>18250000</v>
      </c>
      <c r="E182" s="189">
        <v>28320000</v>
      </c>
      <c r="F182" s="189">
        <v>18500000</v>
      </c>
      <c r="G182" s="9">
        <v>38500000</v>
      </c>
      <c r="H182" s="111"/>
    </row>
    <row r="183" spans="2:8" ht="15.4" thickBot="1" x14ac:dyDescent="0.45">
      <c r="B183" s="14" t="s">
        <v>6</v>
      </c>
      <c r="C183" s="193" t="s">
        <v>30</v>
      </c>
      <c r="D183" s="196">
        <f>SUM(D179:D182)</f>
        <v>55052025</v>
      </c>
      <c r="E183" s="190">
        <f t="shared" ref="E183:G183" si="2">SUM(E179:E182)</f>
        <v>68622024</v>
      </c>
      <c r="F183" s="190">
        <f t="shared" si="2"/>
        <v>55402023</v>
      </c>
      <c r="G183" s="16">
        <f t="shared" si="2"/>
        <v>75402022</v>
      </c>
      <c r="H183" s="112"/>
    </row>
    <row r="184" spans="2:8" ht="15.4" thickBot="1" x14ac:dyDescent="0.45">
      <c r="B184" s="115"/>
      <c r="C184" s="110"/>
      <c r="D184" s="197"/>
      <c r="E184" s="198">
        <f>ROUND(+(D183+E183+F183)/3,0)</f>
        <v>59692024</v>
      </c>
      <c r="F184" s="190"/>
      <c r="G184" s="112"/>
      <c r="H184" s="112"/>
    </row>
    <row r="185" spans="2:8" ht="15.4" thickBot="1" x14ac:dyDescent="0.45"/>
    <row r="186" spans="2:8" ht="15.4" thickBot="1" x14ac:dyDescent="0.45">
      <c r="B186" s="29" t="s">
        <v>34</v>
      </c>
      <c r="C186" s="305" t="s">
        <v>2</v>
      </c>
      <c r="D186" s="306"/>
      <c r="E186" s="306"/>
      <c r="F186" s="28" t="s">
        <v>7</v>
      </c>
      <c r="G186" s="28" t="s">
        <v>8</v>
      </c>
      <c r="H186" s="65"/>
    </row>
    <row r="187" spans="2:8" x14ac:dyDescent="0.4">
      <c r="B187" s="30" t="s">
        <v>83</v>
      </c>
      <c r="C187" s="18" t="s">
        <v>35</v>
      </c>
      <c r="D187" s="19">
        <v>13</v>
      </c>
      <c r="E187" s="20" t="s">
        <v>35</v>
      </c>
      <c r="F187" s="26"/>
      <c r="G187" s="26"/>
      <c r="H187" s="66"/>
    </row>
    <row r="188" spans="2:8" x14ac:dyDescent="0.4">
      <c r="B188" s="31" t="s">
        <v>84</v>
      </c>
      <c r="C188" s="21" t="s">
        <v>146</v>
      </c>
      <c r="D188" s="51"/>
      <c r="E188" s="22"/>
      <c r="F188" s="26">
        <f>+E184</f>
        <v>59692024</v>
      </c>
      <c r="G188" s="26"/>
      <c r="H188" s="66"/>
    </row>
    <row r="189" spans="2:8" ht="15.4" thickBot="1" x14ac:dyDescent="0.45">
      <c r="B189" s="31" t="s">
        <v>85</v>
      </c>
      <c r="C189" s="21"/>
      <c r="D189" s="51" t="s">
        <v>147</v>
      </c>
      <c r="E189" s="22"/>
      <c r="F189" s="26"/>
      <c r="G189" s="26">
        <f>+F188</f>
        <v>59692024</v>
      </c>
      <c r="H189" s="66"/>
    </row>
    <row r="190" spans="2:8" x14ac:dyDescent="0.4">
      <c r="B190" s="31"/>
      <c r="C190" s="320" t="s">
        <v>148</v>
      </c>
      <c r="D190" s="321"/>
      <c r="E190" s="322"/>
      <c r="F190" s="26"/>
      <c r="G190" s="26"/>
      <c r="H190" s="66"/>
    </row>
    <row r="191" spans="2:8" x14ac:dyDescent="0.4">
      <c r="B191" s="31"/>
      <c r="C191" s="326"/>
      <c r="D191" s="327"/>
      <c r="E191" s="347"/>
      <c r="F191" s="26"/>
      <c r="G191" s="26"/>
      <c r="H191" s="66"/>
    </row>
    <row r="192" spans="2:8" ht="15.4" thickBot="1" x14ac:dyDescent="0.45">
      <c r="B192" s="17"/>
      <c r="C192" s="323"/>
      <c r="D192" s="324"/>
      <c r="E192" s="325"/>
      <c r="F192" s="27"/>
      <c r="G192" s="27"/>
      <c r="H192" s="56"/>
    </row>
  </sheetData>
  <mergeCells count="41">
    <mergeCell ref="C190:E192"/>
    <mergeCell ref="C134:E135"/>
    <mergeCell ref="C153:E154"/>
    <mergeCell ref="C164:E166"/>
    <mergeCell ref="C168:E168"/>
    <mergeCell ref="C123:E124"/>
    <mergeCell ref="C186:E186"/>
    <mergeCell ref="C130:E130"/>
    <mergeCell ref="C146:E146"/>
    <mergeCell ref="B144:G144"/>
    <mergeCell ref="B156:G158"/>
    <mergeCell ref="B175:G177"/>
    <mergeCell ref="C160:E160"/>
    <mergeCell ref="C172:E173"/>
    <mergeCell ref="B43:G45"/>
    <mergeCell ref="C40:E41"/>
    <mergeCell ref="C81:E82"/>
    <mergeCell ref="C93:E94"/>
    <mergeCell ref="C104:E105"/>
    <mergeCell ref="B84:G87"/>
    <mergeCell ref="C47:E47"/>
    <mergeCell ref="C59:E59"/>
    <mergeCell ref="B73:G76"/>
    <mergeCell ref="B55:G57"/>
    <mergeCell ref="B53:G54"/>
    <mergeCell ref="B5:F5"/>
    <mergeCell ref="C7:F7"/>
    <mergeCell ref="B34:J34"/>
    <mergeCell ref="B116:C116"/>
    <mergeCell ref="B126:G128"/>
    <mergeCell ref="C119:E119"/>
    <mergeCell ref="C49:D49"/>
    <mergeCell ref="C50:E51"/>
    <mergeCell ref="C63:E64"/>
    <mergeCell ref="C70:E71"/>
    <mergeCell ref="C80:D80"/>
    <mergeCell ref="C36:E36"/>
    <mergeCell ref="C66:E66"/>
    <mergeCell ref="C78:E78"/>
    <mergeCell ref="C89:E89"/>
    <mergeCell ref="C96:E9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47655-C123-41CD-916C-57FF0B980EC7}">
  <dimension ref="B1:P161"/>
  <sheetViews>
    <sheetView showGridLines="0" topLeftCell="F20" zoomScale="110" zoomScaleNormal="110" workbookViewId="0">
      <selection activeCell="J39" sqref="J39"/>
    </sheetView>
  </sheetViews>
  <sheetFormatPr baseColWidth="10" defaultRowHeight="14.25" x14ac:dyDescent="0.45"/>
  <cols>
    <col min="1" max="1" width="2.59765625" customWidth="1"/>
    <col min="2" max="2" width="12.06640625" bestFit="1" customWidth="1"/>
    <col min="3" max="3" width="23.19921875" bestFit="1" customWidth="1"/>
    <col min="4" max="4" width="14" customWidth="1"/>
    <col min="5" max="5" width="17" bestFit="1" customWidth="1"/>
    <col min="6" max="6" width="16.3984375" style="241" customWidth="1"/>
    <col min="7" max="7" width="14.73046875" style="241" customWidth="1"/>
    <col min="8" max="8" width="2.53125" style="228" customWidth="1"/>
    <col min="9" max="9" width="26.06640625" style="233" customWidth="1"/>
    <col min="10" max="10" width="15.19921875" style="217" customWidth="1"/>
    <col min="11" max="11" width="10.6640625" style="217"/>
    <col min="12" max="12" width="15.265625" style="217" bestFit="1" customWidth="1"/>
    <col min="13" max="13" width="13.3984375" style="217" bestFit="1" customWidth="1"/>
    <col min="14" max="14" width="12.33203125" style="217" bestFit="1" customWidth="1"/>
  </cols>
  <sheetData>
    <row r="1" spans="2:16" ht="14.65" thickBot="1" x14ac:dyDescent="0.5">
      <c r="I1" s="200" t="s">
        <v>150</v>
      </c>
    </row>
    <row r="2" spans="2:16" ht="14.65" thickBot="1" x14ac:dyDescent="0.5">
      <c r="B2" s="260" t="s">
        <v>184</v>
      </c>
      <c r="C2" s="258" t="s">
        <v>2</v>
      </c>
      <c r="D2" s="259" t="s">
        <v>177</v>
      </c>
      <c r="E2" s="259" t="s">
        <v>178</v>
      </c>
      <c r="F2" s="259" t="s">
        <v>179</v>
      </c>
      <c r="G2" s="218"/>
      <c r="H2" s="229"/>
      <c r="I2" s="201"/>
    </row>
    <row r="3" spans="2:16" ht="14.65" thickBot="1" x14ac:dyDescent="0.5">
      <c r="B3" s="217"/>
      <c r="C3" s="216" t="str">
        <f>+I7</f>
        <v>Terrenos</v>
      </c>
      <c r="D3" s="216"/>
      <c r="E3" s="219"/>
      <c r="F3" s="216"/>
      <c r="G3" s="218"/>
      <c r="H3" s="229"/>
      <c r="I3" s="365" t="s">
        <v>151</v>
      </c>
      <c r="J3" s="366"/>
      <c r="K3" s="366"/>
      <c r="L3" s="366"/>
      <c r="M3" s="366"/>
      <c r="N3" s="366"/>
      <c r="O3" s="367"/>
      <c r="P3" s="368"/>
    </row>
    <row r="4" spans="2:16" ht="14.65" thickBot="1" x14ac:dyDescent="0.5">
      <c r="B4" s="217"/>
      <c r="C4" s="220" t="str">
        <f>+I8</f>
        <v>Total Valparaíso</v>
      </c>
      <c r="D4" s="220">
        <f>+N8</f>
        <v>150000000</v>
      </c>
      <c r="E4" s="231">
        <f>+J21</f>
        <v>100000000</v>
      </c>
      <c r="F4" s="261">
        <f>+E4-D4</f>
        <v>-50000000</v>
      </c>
      <c r="G4" s="218"/>
      <c r="H4" s="229"/>
      <c r="I4" s="253"/>
      <c r="J4" s="202"/>
      <c r="K4" s="202"/>
      <c r="L4" s="202"/>
      <c r="M4" s="202"/>
      <c r="N4" s="202"/>
      <c r="O4" s="203"/>
      <c r="P4" s="203"/>
    </row>
    <row r="5" spans="2:16" ht="14.65" thickBot="1" x14ac:dyDescent="0.5">
      <c r="B5" s="217"/>
      <c r="C5" s="221"/>
      <c r="D5" s="221"/>
      <c r="E5" s="221"/>
      <c r="F5" s="221"/>
      <c r="G5" s="218"/>
      <c r="H5" s="229"/>
      <c r="I5" s="369" t="s">
        <v>2</v>
      </c>
      <c r="J5" s="204" t="s">
        <v>152</v>
      </c>
      <c r="K5" s="204" t="s">
        <v>152</v>
      </c>
      <c r="L5" s="204" t="s">
        <v>153</v>
      </c>
      <c r="M5" s="204" t="s">
        <v>154</v>
      </c>
      <c r="N5" s="204" t="s">
        <v>104</v>
      </c>
      <c r="O5" s="203"/>
      <c r="P5" s="203"/>
    </row>
    <row r="6" spans="2:16" ht="14.65" thickBot="1" x14ac:dyDescent="0.5">
      <c r="B6" s="217"/>
      <c r="C6" s="217"/>
      <c r="D6" s="218"/>
      <c r="E6" s="218"/>
      <c r="F6" s="218"/>
      <c r="G6" s="218"/>
      <c r="H6" s="229"/>
      <c r="I6" s="370"/>
      <c r="J6" s="205" t="s">
        <v>155</v>
      </c>
      <c r="K6" s="205" t="s">
        <v>156</v>
      </c>
      <c r="L6" s="205"/>
      <c r="M6" s="205" t="s">
        <v>157</v>
      </c>
      <c r="N6" s="205"/>
      <c r="O6" s="203"/>
      <c r="P6" s="203"/>
    </row>
    <row r="7" spans="2:16" ht="14.65" thickBot="1" x14ac:dyDescent="0.5">
      <c r="B7" s="258" t="s">
        <v>34</v>
      </c>
      <c r="C7" s="354" t="s">
        <v>2</v>
      </c>
      <c r="D7" s="355"/>
      <c r="E7" s="356"/>
      <c r="F7" s="259" t="s">
        <v>7</v>
      </c>
      <c r="G7" s="259" t="s">
        <v>8</v>
      </c>
      <c r="H7" s="230"/>
      <c r="I7" s="278" t="s">
        <v>158</v>
      </c>
      <c r="J7" s="279"/>
      <c r="K7" s="279"/>
      <c r="L7" s="280"/>
      <c r="M7" s="279"/>
      <c r="N7" s="279"/>
      <c r="O7" s="203"/>
      <c r="P7" s="203"/>
    </row>
    <row r="8" spans="2:16" ht="14.65" thickBot="1" x14ac:dyDescent="0.5">
      <c r="B8" s="262" t="s">
        <v>189</v>
      </c>
      <c r="C8" s="222" t="s">
        <v>35</v>
      </c>
      <c r="D8" s="223">
        <v>1</v>
      </c>
      <c r="E8" s="224" t="s">
        <v>35</v>
      </c>
      <c r="F8" s="263"/>
      <c r="G8" s="220"/>
      <c r="H8" s="229"/>
      <c r="I8" s="282" t="s">
        <v>159</v>
      </c>
      <c r="J8" s="283"/>
      <c r="K8" s="283"/>
      <c r="L8" s="284">
        <v>150000000</v>
      </c>
      <c r="M8" s="285"/>
      <c r="N8" s="284">
        <v>150000000</v>
      </c>
      <c r="O8" s="203"/>
      <c r="P8" s="203"/>
    </row>
    <row r="9" spans="2:16" ht="14.65" thickBot="1" x14ac:dyDescent="0.5">
      <c r="B9" s="225" t="s">
        <v>185</v>
      </c>
      <c r="C9" s="225" t="s">
        <v>186</v>
      </c>
      <c r="D9" s="217"/>
      <c r="E9" s="226"/>
      <c r="F9" s="263">
        <f>-F4</f>
        <v>50000000</v>
      </c>
      <c r="G9" s="220"/>
      <c r="H9" s="229"/>
      <c r="I9" s="282" t="s">
        <v>160</v>
      </c>
      <c r="J9" s="283"/>
      <c r="K9" s="283"/>
      <c r="L9" s="284">
        <v>50000000</v>
      </c>
      <c r="M9" s="285"/>
      <c r="N9" s="284">
        <f>+L9</f>
        <v>50000000</v>
      </c>
      <c r="O9" s="203"/>
      <c r="P9" s="203"/>
    </row>
    <row r="10" spans="2:16" ht="14.65" thickBot="1" x14ac:dyDescent="0.5">
      <c r="B10" s="225" t="s">
        <v>109</v>
      </c>
      <c r="C10" s="225"/>
      <c r="D10" s="265" t="str">
        <f>+C3</f>
        <v>Terrenos</v>
      </c>
      <c r="E10" s="226"/>
      <c r="F10" s="263"/>
      <c r="G10" s="220">
        <f>+F9</f>
        <v>50000000</v>
      </c>
      <c r="H10" s="229"/>
      <c r="I10" s="278" t="s">
        <v>161</v>
      </c>
      <c r="J10" s="279"/>
      <c r="K10" s="279"/>
      <c r="L10" s="280"/>
      <c r="M10" s="280"/>
      <c r="N10" s="280"/>
      <c r="O10" s="203"/>
      <c r="P10" s="203"/>
    </row>
    <row r="11" spans="2:16" ht="14.65" thickBot="1" x14ac:dyDescent="0.5">
      <c r="B11" s="225"/>
      <c r="C11" s="348" t="s">
        <v>187</v>
      </c>
      <c r="D11" s="349"/>
      <c r="E11" s="350"/>
      <c r="F11" s="263"/>
      <c r="G11" s="220"/>
      <c r="H11" s="229"/>
      <c r="I11" s="282" t="s">
        <v>162</v>
      </c>
      <c r="J11" s="283"/>
      <c r="K11" s="283"/>
      <c r="L11" s="284">
        <v>160000000</v>
      </c>
      <c r="M11" s="284">
        <v>90000000</v>
      </c>
      <c r="N11" s="284">
        <f>+L11-M11</f>
        <v>70000000</v>
      </c>
      <c r="O11" s="203"/>
      <c r="P11" s="203"/>
    </row>
    <row r="12" spans="2:16" ht="14.65" thickBot="1" x14ac:dyDescent="0.5">
      <c r="B12" s="227"/>
      <c r="C12" s="351"/>
      <c r="D12" s="352"/>
      <c r="E12" s="353"/>
      <c r="F12" s="264"/>
      <c r="G12" s="221"/>
      <c r="H12" s="229"/>
      <c r="I12" s="282" t="s">
        <v>163</v>
      </c>
      <c r="J12" s="283"/>
      <c r="K12" s="283"/>
      <c r="L12" s="284">
        <v>80000000</v>
      </c>
      <c r="M12" s="284">
        <v>30000000</v>
      </c>
      <c r="N12" s="284">
        <f>+L12-M12</f>
        <v>50000000</v>
      </c>
      <c r="O12" s="203"/>
      <c r="P12" s="203"/>
    </row>
    <row r="13" spans="2:16" ht="14.65" thickBot="1" x14ac:dyDescent="0.5">
      <c r="I13" s="278" t="s">
        <v>164</v>
      </c>
      <c r="J13" s="281"/>
      <c r="K13" s="281"/>
      <c r="L13" s="280"/>
      <c r="M13" s="280"/>
      <c r="N13" s="280"/>
      <c r="O13" s="203"/>
      <c r="P13" s="203"/>
    </row>
    <row r="14" spans="2:16" ht="14.65" thickBot="1" x14ac:dyDescent="0.5">
      <c r="B14" s="260" t="s">
        <v>188</v>
      </c>
      <c r="C14" s="258" t="s">
        <v>2</v>
      </c>
      <c r="D14" s="259" t="s">
        <v>189</v>
      </c>
      <c r="E14" s="259" t="s">
        <v>83</v>
      </c>
      <c r="F14" s="259" t="s">
        <v>179</v>
      </c>
      <c r="G14" s="218"/>
      <c r="I14" s="207" t="s">
        <v>165</v>
      </c>
      <c r="J14" s="206">
        <v>24</v>
      </c>
      <c r="K14" s="206">
        <v>72</v>
      </c>
      <c r="L14" s="208">
        <v>30000000</v>
      </c>
      <c r="M14" s="208">
        <v>10000000</v>
      </c>
      <c r="N14" s="208">
        <f>+L14-M14</f>
        <v>20000000</v>
      </c>
      <c r="O14" s="203"/>
      <c r="P14" s="203"/>
    </row>
    <row r="15" spans="2:16" x14ac:dyDescent="0.45">
      <c r="B15" s="217" t="s">
        <v>83</v>
      </c>
      <c r="C15" s="216" t="str">
        <f>+C3</f>
        <v>Terrenos</v>
      </c>
      <c r="D15" s="216"/>
      <c r="E15" s="219"/>
      <c r="F15" s="216"/>
      <c r="G15" s="218"/>
      <c r="I15" s="254"/>
      <c r="J15" s="255"/>
      <c r="K15" s="255"/>
      <c r="L15" s="255"/>
      <c r="M15" s="255"/>
      <c r="N15" s="255"/>
      <c r="O15" s="203"/>
      <c r="P15" s="203"/>
    </row>
    <row r="16" spans="2:16" x14ac:dyDescent="0.45">
      <c r="B16" s="217"/>
      <c r="C16" s="220" t="str">
        <f>+C4</f>
        <v>Total Valparaíso</v>
      </c>
      <c r="D16" s="220">
        <f>+D4-G10</f>
        <v>100000000</v>
      </c>
      <c r="E16" s="231">
        <v>160000000</v>
      </c>
      <c r="F16" s="267">
        <f>+E16-D16</f>
        <v>60000000</v>
      </c>
      <c r="G16" s="218"/>
      <c r="I16" s="209" t="s">
        <v>166</v>
      </c>
      <c r="O16" s="203"/>
      <c r="P16" s="203"/>
    </row>
    <row r="17" spans="2:12" ht="14.65" thickBot="1" x14ac:dyDescent="0.5">
      <c r="B17" s="217"/>
      <c r="C17" s="221"/>
      <c r="D17" s="221"/>
      <c r="E17" s="221"/>
      <c r="F17" s="221"/>
      <c r="G17" s="218"/>
      <c r="I17" s="210"/>
    </row>
    <row r="18" spans="2:12" ht="14.65" thickBot="1" x14ac:dyDescent="0.5">
      <c r="B18" s="217"/>
      <c r="C18" s="217"/>
      <c r="D18" s="218"/>
      <c r="E18" s="218"/>
      <c r="F18" s="218"/>
      <c r="G18" s="218"/>
      <c r="I18" s="234" t="s">
        <v>2</v>
      </c>
      <c r="J18" s="211" t="s">
        <v>21</v>
      </c>
      <c r="K18" s="212" t="s">
        <v>152</v>
      </c>
      <c r="L18" s="211" t="s">
        <v>167</v>
      </c>
    </row>
    <row r="19" spans="2:12" ht="14.65" thickBot="1" x14ac:dyDescent="0.5">
      <c r="B19" s="258" t="s">
        <v>34</v>
      </c>
      <c r="C19" s="354" t="s">
        <v>2</v>
      </c>
      <c r="D19" s="355"/>
      <c r="E19" s="356"/>
      <c r="F19" s="259" t="s">
        <v>7</v>
      </c>
      <c r="G19" s="259" t="s">
        <v>8</v>
      </c>
      <c r="I19" s="235"/>
      <c r="J19" s="213" t="s">
        <v>168</v>
      </c>
      <c r="K19" s="205" t="s">
        <v>156</v>
      </c>
      <c r="L19" s="236"/>
    </row>
    <row r="20" spans="2:12" ht="14.65" thickBot="1" x14ac:dyDescent="0.5">
      <c r="B20" s="262" t="str">
        <f>+B15</f>
        <v>31.12.2025</v>
      </c>
      <c r="C20" s="222" t="s">
        <v>35</v>
      </c>
      <c r="D20" s="223">
        <v>2</v>
      </c>
      <c r="E20" s="224" t="s">
        <v>35</v>
      </c>
      <c r="F20" s="263"/>
      <c r="G20" s="220"/>
      <c r="I20" s="278" t="s">
        <v>158</v>
      </c>
      <c r="J20" s="283"/>
      <c r="K20" s="283"/>
      <c r="L20" s="283"/>
    </row>
    <row r="21" spans="2:12" ht="14.65" thickBot="1" x14ac:dyDescent="0.5">
      <c r="B21" s="225" t="s">
        <v>109</v>
      </c>
      <c r="C21" s="266" t="str">
        <f>+C15</f>
        <v>Terrenos</v>
      </c>
      <c r="D21" s="217"/>
      <c r="E21" s="226"/>
      <c r="F21" s="263">
        <f>+F16</f>
        <v>60000000</v>
      </c>
      <c r="G21" s="220"/>
      <c r="I21" s="286" t="s">
        <v>169</v>
      </c>
      <c r="J21" s="287">
        <v>100000000</v>
      </c>
      <c r="K21" s="283"/>
      <c r="L21" s="283"/>
    </row>
    <row r="22" spans="2:12" ht="14.65" thickBot="1" x14ac:dyDescent="0.5">
      <c r="B22" s="225" t="s">
        <v>185</v>
      </c>
      <c r="C22" s="225"/>
      <c r="D22" s="265" t="s">
        <v>190</v>
      </c>
      <c r="E22" s="226"/>
      <c r="F22" s="263"/>
      <c r="G22" s="220">
        <f>+F21</f>
        <v>60000000</v>
      </c>
      <c r="I22" s="286" t="s">
        <v>170</v>
      </c>
      <c r="J22" s="287">
        <v>180000000</v>
      </c>
      <c r="K22" s="283"/>
      <c r="L22" s="283"/>
    </row>
    <row r="23" spans="2:12" ht="14.65" thickBot="1" x14ac:dyDescent="0.5">
      <c r="B23" s="225"/>
      <c r="C23" s="348" t="s">
        <v>191</v>
      </c>
      <c r="D23" s="349"/>
      <c r="E23" s="350"/>
      <c r="F23" s="263"/>
      <c r="G23" s="220"/>
      <c r="I23" s="278" t="s">
        <v>161</v>
      </c>
      <c r="J23" s="280"/>
      <c r="K23" s="279"/>
      <c r="L23" s="288"/>
    </row>
    <row r="24" spans="2:12" ht="14.65" thickBot="1" x14ac:dyDescent="0.5">
      <c r="B24" s="227"/>
      <c r="C24" s="351"/>
      <c r="D24" s="352"/>
      <c r="E24" s="353"/>
      <c r="F24" s="264"/>
      <c r="G24" s="221"/>
      <c r="I24" s="286" t="s">
        <v>171</v>
      </c>
      <c r="J24" s="289">
        <v>190000000</v>
      </c>
      <c r="K24" s="281">
        <f>20*12</f>
        <v>240</v>
      </c>
      <c r="L24" s="281"/>
    </row>
    <row r="25" spans="2:12" ht="14.65" thickBot="1" x14ac:dyDescent="0.5">
      <c r="B25" s="217"/>
      <c r="C25" s="217"/>
      <c r="D25" s="217"/>
      <c r="E25" s="217"/>
      <c r="F25" s="242"/>
      <c r="G25" s="242"/>
      <c r="I25" s="286" t="s">
        <v>172</v>
      </c>
      <c r="J25" s="287">
        <v>40000000</v>
      </c>
      <c r="K25" s="281">
        <v>120</v>
      </c>
      <c r="L25" s="281"/>
    </row>
    <row r="26" spans="2:12" ht="23.65" thickBot="1" x14ac:dyDescent="0.5">
      <c r="B26" s="217"/>
      <c r="C26" s="217"/>
      <c r="D26" s="217"/>
      <c r="E26" s="217"/>
      <c r="F26" s="242"/>
      <c r="G26" s="242"/>
      <c r="I26" s="214" t="s">
        <v>173</v>
      </c>
      <c r="J26" s="237" t="s">
        <v>174</v>
      </c>
      <c r="K26" s="237">
        <v>48</v>
      </c>
      <c r="L26" s="239">
        <v>8000000</v>
      </c>
    </row>
    <row r="27" spans="2:12" ht="14.65" customHeight="1" thickBot="1" x14ac:dyDescent="0.5">
      <c r="B27" s="260" t="s">
        <v>184</v>
      </c>
      <c r="C27" s="258" t="s">
        <v>2</v>
      </c>
      <c r="D27" s="259" t="s">
        <v>177</v>
      </c>
      <c r="E27" s="259" t="s">
        <v>178</v>
      </c>
      <c r="F27" s="259" t="s">
        <v>179</v>
      </c>
      <c r="G27" s="218"/>
      <c r="I27" s="215" t="s">
        <v>165</v>
      </c>
      <c r="J27" s="238"/>
      <c r="K27" s="238"/>
      <c r="L27" s="240"/>
    </row>
    <row r="28" spans="2:12" x14ac:dyDescent="0.45">
      <c r="B28" s="217" t="s">
        <v>189</v>
      </c>
      <c r="C28" s="216" t="str">
        <f>+I7</f>
        <v>Terrenos</v>
      </c>
      <c r="D28" s="216"/>
      <c r="E28" s="219"/>
      <c r="F28" s="216"/>
      <c r="G28" s="218"/>
      <c r="I28" s="210"/>
    </row>
    <row r="29" spans="2:12" x14ac:dyDescent="0.45">
      <c r="B29" s="217"/>
      <c r="C29" s="220" t="str">
        <f>+I9</f>
        <v>Total La Serena</v>
      </c>
      <c r="D29" s="220">
        <f>+L9</f>
        <v>50000000</v>
      </c>
      <c r="E29" s="231">
        <f>+J22</f>
        <v>180000000</v>
      </c>
      <c r="F29" s="267">
        <f>+E29-D29</f>
        <v>130000000</v>
      </c>
      <c r="G29" s="218"/>
      <c r="I29" s="209" t="s">
        <v>175</v>
      </c>
    </row>
    <row r="30" spans="2:12" ht="14.25" customHeight="1" thickBot="1" x14ac:dyDescent="0.5">
      <c r="B30" s="217"/>
      <c r="C30" s="221"/>
      <c r="D30" s="221"/>
      <c r="E30" s="221"/>
      <c r="F30" s="221"/>
      <c r="G30" s="218"/>
      <c r="I30" s="364" t="s">
        <v>180</v>
      </c>
      <c r="J30" s="364"/>
      <c r="K30" s="364"/>
      <c r="L30" s="364"/>
    </row>
    <row r="31" spans="2:12" ht="14.25" customHeight="1" thickBot="1" x14ac:dyDescent="0.5">
      <c r="B31" s="217"/>
      <c r="C31" s="217"/>
      <c r="D31" s="218"/>
      <c r="E31" s="218"/>
      <c r="F31" s="218"/>
      <c r="G31" s="218"/>
      <c r="I31" s="364"/>
      <c r="J31" s="364"/>
      <c r="K31" s="364"/>
      <c r="L31" s="364"/>
    </row>
    <row r="32" spans="2:12" ht="14.65" thickBot="1" x14ac:dyDescent="0.5">
      <c r="B32" s="258" t="s">
        <v>34</v>
      </c>
      <c r="C32" s="354" t="s">
        <v>2</v>
      </c>
      <c r="D32" s="355"/>
      <c r="E32" s="356"/>
      <c r="F32" s="259" t="s">
        <v>7</v>
      </c>
      <c r="G32" s="259" t="s">
        <v>8</v>
      </c>
      <c r="I32" s="290" t="s">
        <v>181</v>
      </c>
      <c r="J32" s="232"/>
      <c r="K32" s="232"/>
      <c r="L32" s="232"/>
    </row>
    <row r="33" spans="2:12" x14ac:dyDescent="0.45">
      <c r="B33" s="262" t="str">
        <f>+B28</f>
        <v>01.01.2025</v>
      </c>
      <c r="C33" s="222" t="s">
        <v>35</v>
      </c>
      <c r="D33" s="223">
        <v>3</v>
      </c>
      <c r="E33" s="224" t="s">
        <v>35</v>
      </c>
      <c r="F33" s="263"/>
      <c r="G33" s="220"/>
      <c r="I33" s="290" t="s">
        <v>182</v>
      </c>
      <c r="J33" s="232"/>
      <c r="K33" s="232"/>
      <c r="L33" s="232"/>
    </row>
    <row r="34" spans="2:12" x14ac:dyDescent="0.45">
      <c r="B34" s="225" t="s">
        <v>109</v>
      </c>
      <c r="C34" s="266" t="str">
        <f>+C28</f>
        <v>Terrenos</v>
      </c>
      <c r="D34" s="217"/>
      <c r="E34" s="226"/>
      <c r="F34" s="263">
        <f>+F29</f>
        <v>130000000</v>
      </c>
      <c r="G34" s="220"/>
      <c r="I34" s="290" t="s">
        <v>183</v>
      </c>
      <c r="J34" s="232"/>
      <c r="K34" s="232"/>
      <c r="L34" s="232"/>
    </row>
    <row r="35" spans="2:12" ht="14.65" thickBot="1" x14ac:dyDescent="0.5">
      <c r="B35" s="225" t="s">
        <v>185</v>
      </c>
      <c r="C35" s="225"/>
      <c r="D35" s="265" t="s">
        <v>190</v>
      </c>
      <c r="E35" s="226"/>
      <c r="F35" s="263"/>
      <c r="G35" s="220">
        <f>+F34</f>
        <v>130000000</v>
      </c>
      <c r="I35" s="256"/>
    </row>
    <row r="36" spans="2:12" x14ac:dyDescent="0.45">
      <c r="B36" s="225"/>
      <c r="C36" s="348" t="s">
        <v>193</v>
      </c>
      <c r="D36" s="349"/>
      <c r="E36" s="350"/>
      <c r="F36" s="263"/>
      <c r="G36" s="220"/>
      <c r="I36" s="363" t="s">
        <v>176</v>
      </c>
      <c r="J36" s="363"/>
      <c r="K36" s="363"/>
      <c r="L36" s="363"/>
    </row>
    <row r="37" spans="2:12" ht="14.25" customHeight="1" thickBot="1" x14ac:dyDescent="0.5">
      <c r="B37" s="227"/>
      <c r="C37" s="351"/>
      <c r="D37" s="352"/>
      <c r="E37" s="353"/>
      <c r="F37" s="264"/>
      <c r="G37" s="221"/>
      <c r="I37" s="363"/>
      <c r="J37" s="363"/>
      <c r="K37" s="363"/>
      <c r="L37" s="363"/>
    </row>
    <row r="38" spans="2:12" ht="14.65" thickBot="1" x14ac:dyDescent="0.5">
      <c r="I38" s="257"/>
      <c r="J38" s="257"/>
      <c r="K38" s="257"/>
      <c r="L38" s="257"/>
    </row>
    <row r="39" spans="2:12" ht="14.65" thickBot="1" x14ac:dyDescent="0.5">
      <c r="B39" s="260" t="s">
        <v>188</v>
      </c>
      <c r="C39" s="258" t="s">
        <v>2</v>
      </c>
      <c r="D39" s="259" t="s">
        <v>189</v>
      </c>
      <c r="E39" s="259" t="s">
        <v>83</v>
      </c>
      <c r="F39" s="259" t="s">
        <v>179</v>
      </c>
      <c r="G39" s="218"/>
    </row>
    <row r="40" spans="2:12" x14ac:dyDescent="0.45">
      <c r="B40" s="217" t="s">
        <v>83</v>
      </c>
      <c r="C40" s="216" t="str">
        <f>+C28</f>
        <v>Terrenos</v>
      </c>
      <c r="D40" s="216"/>
      <c r="E40" s="219"/>
      <c r="F40" s="216"/>
      <c r="G40" s="218"/>
    </row>
    <row r="41" spans="2:12" x14ac:dyDescent="0.45">
      <c r="B41" s="217"/>
      <c r="C41" s="220" t="str">
        <f>+C29</f>
        <v>Total La Serena</v>
      </c>
      <c r="D41" s="220">
        <f>+D29+F34</f>
        <v>180000000</v>
      </c>
      <c r="E41" s="231">
        <v>220000000</v>
      </c>
      <c r="F41" s="267">
        <f>+E41-D41</f>
        <v>40000000</v>
      </c>
      <c r="G41" s="218"/>
    </row>
    <row r="42" spans="2:12" ht="14.65" thickBot="1" x14ac:dyDescent="0.5">
      <c r="B42" s="217"/>
      <c r="C42" s="221"/>
      <c r="D42" s="221"/>
      <c r="E42" s="221"/>
      <c r="F42" s="221"/>
      <c r="G42" s="218"/>
    </row>
    <row r="43" spans="2:12" ht="14.65" thickBot="1" x14ac:dyDescent="0.5">
      <c r="B43" s="217"/>
      <c r="C43" s="217"/>
      <c r="D43" s="218"/>
      <c r="E43" s="218"/>
      <c r="F43" s="218"/>
      <c r="G43" s="218"/>
    </row>
    <row r="44" spans="2:12" ht="14.65" thickBot="1" x14ac:dyDescent="0.5">
      <c r="B44" s="258" t="s">
        <v>34</v>
      </c>
      <c r="C44" s="354" t="s">
        <v>2</v>
      </c>
      <c r="D44" s="355"/>
      <c r="E44" s="356"/>
      <c r="F44" s="259" t="s">
        <v>7</v>
      </c>
      <c r="G44" s="259" t="s">
        <v>8</v>
      </c>
    </row>
    <row r="45" spans="2:12" x14ac:dyDescent="0.45">
      <c r="B45" s="262"/>
      <c r="C45" s="222" t="s">
        <v>35</v>
      </c>
      <c r="D45" s="223">
        <v>4</v>
      </c>
      <c r="E45" s="224" t="s">
        <v>35</v>
      </c>
      <c r="F45" s="263"/>
      <c r="G45" s="220"/>
    </row>
    <row r="46" spans="2:12" x14ac:dyDescent="0.45">
      <c r="B46" s="225" t="s">
        <v>109</v>
      </c>
      <c r="C46" s="266" t="str">
        <f>+C40</f>
        <v>Terrenos</v>
      </c>
      <c r="D46" s="217"/>
      <c r="E46" s="226"/>
      <c r="F46" s="263">
        <f>+F41</f>
        <v>40000000</v>
      </c>
      <c r="G46" s="220"/>
    </row>
    <row r="47" spans="2:12" ht="14.65" thickBot="1" x14ac:dyDescent="0.5">
      <c r="B47" s="225" t="s">
        <v>185</v>
      </c>
      <c r="C47" s="225"/>
      <c r="D47" s="265" t="s">
        <v>190</v>
      </c>
      <c r="E47" s="226"/>
      <c r="F47" s="263"/>
      <c r="G47" s="220">
        <f>+F46</f>
        <v>40000000</v>
      </c>
    </row>
    <row r="48" spans="2:12" x14ac:dyDescent="0.45">
      <c r="B48" s="225"/>
      <c r="C48" s="348" t="s">
        <v>194</v>
      </c>
      <c r="D48" s="349"/>
      <c r="E48" s="350"/>
      <c r="F48" s="263"/>
      <c r="G48" s="220"/>
    </row>
    <row r="49" spans="2:9" ht="14.65" thickBot="1" x14ac:dyDescent="0.5">
      <c r="B49" s="227"/>
      <c r="C49" s="351"/>
      <c r="D49" s="352"/>
      <c r="E49" s="353"/>
      <c r="F49" s="264"/>
      <c r="G49" s="221"/>
    </row>
    <row r="50" spans="2:9" ht="14.65" thickBot="1" x14ac:dyDescent="0.5">
      <c r="B50" s="217"/>
      <c r="C50" s="217"/>
      <c r="D50" s="217"/>
      <c r="E50" s="217"/>
      <c r="F50" s="242"/>
      <c r="G50" s="242"/>
    </row>
    <row r="51" spans="2:9" ht="14.65" thickBot="1" x14ac:dyDescent="0.5">
      <c r="B51" s="260" t="s">
        <v>184</v>
      </c>
      <c r="C51" s="258" t="s">
        <v>2</v>
      </c>
      <c r="D51" s="259" t="s">
        <v>177</v>
      </c>
      <c r="E51" s="259" t="s">
        <v>178</v>
      </c>
      <c r="F51" s="259" t="s">
        <v>179</v>
      </c>
      <c r="G51" s="218"/>
    </row>
    <row r="52" spans="2:9" x14ac:dyDescent="0.45">
      <c r="B52" s="217" t="s">
        <v>189</v>
      </c>
      <c r="C52" s="269" t="str">
        <f>+I10</f>
        <v>Edificaciones</v>
      </c>
      <c r="D52" s="216">
        <f>+L11</f>
        <v>160000000</v>
      </c>
      <c r="E52" s="219"/>
      <c r="F52" s="216"/>
      <c r="G52" s="218"/>
    </row>
    <row r="53" spans="2:9" ht="14.65" thickBot="1" x14ac:dyDescent="0.5">
      <c r="B53" s="217" t="str">
        <f>+I11</f>
        <v>Total Santiago</v>
      </c>
      <c r="C53" s="269" t="s">
        <v>195</v>
      </c>
      <c r="D53" s="220">
        <f>-M11</f>
        <v>-90000000</v>
      </c>
      <c r="E53" s="231"/>
      <c r="F53" s="261"/>
      <c r="G53" s="218"/>
    </row>
    <row r="54" spans="2:9" ht="14.65" thickBot="1" x14ac:dyDescent="0.5">
      <c r="B54" s="217"/>
      <c r="C54" s="268" t="s">
        <v>104</v>
      </c>
      <c r="D54" s="268">
        <f>SUM(D52:D53)</f>
        <v>70000000</v>
      </c>
      <c r="E54" s="268">
        <f>+J24</f>
        <v>190000000</v>
      </c>
      <c r="F54" s="268">
        <f>+E54-D54</f>
        <v>120000000</v>
      </c>
      <c r="G54" s="218"/>
    </row>
    <row r="55" spans="2:9" ht="14.65" thickBot="1" x14ac:dyDescent="0.5">
      <c r="B55" s="217"/>
      <c r="C55" s="217"/>
      <c r="D55" s="218"/>
      <c r="E55" s="218"/>
      <c r="F55" s="218"/>
      <c r="G55" s="218"/>
    </row>
    <row r="56" spans="2:9" ht="14.65" thickBot="1" x14ac:dyDescent="0.5">
      <c r="B56" s="258" t="s">
        <v>34</v>
      </c>
      <c r="C56" s="354" t="s">
        <v>2</v>
      </c>
      <c r="D56" s="355"/>
      <c r="E56" s="356"/>
      <c r="F56" s="259" t="s">
        <v>7</v>
      </c>
      <c r="G56" s="259" t="s">
        <v>8</v>
      </c>
    </row>
    <row r="57" spans="2:9" x14ac:dyDescent="0.45">
      <c r="B57" s="262" t="s">
        <v>189</v>
      </c>
      <c r="C57" s="222" t="s">
        <v>35</v>
      </c>
      <c r="D57" s="223">
        <v>5</v>
      </c>
      <c r="E57" s="224" t="s">
        <v>35</v>
      </c>
      <c r="F57" s="263"/>
      <c r="G57" s="220"/>
    </row>
    <row r="58" spans="2:9" x14ac:dyDescent="0.45">
      <c r="B58" s="225" t="s">
        <v>109</v>
      </c>
      <c r="C58" s="266" t="str">
        <f>+C52</f>
        <v>Edificaciones</v>
      </c>
      <c r="D58" s="217"/>
      <c r="E58" s="226"/>
      <c r="F58" s="263">
        <f>+G60-F59</f>
        <v>30000000</v>
      </c>
      <c r="G58" s="220"/>
    </row>
    <row r="59" spans="2:9" x14ac:dyDescent="0.45">
      <c r="B59" s="225" t="s">
        <v>85</v>
      </c>
      <c r="C59" s="266" t="str">
        <f>+C53</f>
        <v>Dep. Acumulada</v>
      </c>
      <c r="D59" s="217"/>
      <c r="E59" s="226"/>
      <c r="F59" s="263">
        <f>-D53</f>
        <v>90000000</v>
      </c>
      <c r="G59" s="220"/>
    </row>
    <row r="60" spans="2:9" ht="14.65" thickBot="1" x14ac:dyDescent="0.5">
      <c r="B60" s="225" t="s">
        <v>185</v>
      </c>
      <c r="C60" s="225"/>
      <c r="D60" s="265" t="s">
        <v>190</v>
      </c>
      <c r="E60" s="226"/>
      <c r="F60" s="263"/>
      <c r="G60" s="220">
        <f>+F54</f>
        <v>120000000</v>
      </c>
    </row>
    <row r="61" spans="2:9" s="217" customFormat="1" ht="13.5" x14ac:dyDescent="0.35">
      <c r="B61" s="225"/>
      <c r="C61" s="348" t="s">
        <v>196</v>
      </c>
      <c r="D61" s="349"/>
      <c r="E61" s="350"/>
      <c r="F61" s="263"/>
      <c r="G61" s="220"/>
      <c r="H61" s="232"/>
      <c r="I61" s="233"/>
    </row>
    <row r="62" spans="2:9" s="217" customFormat="1" ht="13.9" thickBot="1" x14ac:dyDescent="0.4">
      <c r="B62" s="227"/>
      <c r="C62" s="351"/>
      <c r="D62" s="352"/>
      <c r="E62" s="353"/>
      <c r="F62" s="264"/>
      <c r="G62" s="221"/>
      <c r="H62" s="232"/>
      <c r="I62" s="233"/>
    </row>
    <row r="63" spans="2:9" s="217" customFormat="1" ht="13.9" thickBot="1" x14ac:dyDescent="0.4">
      <c r="F63" s="242"/>
      <c r="G63" s="242"/>
      <c r="H63" s="232"/>
      <c r="I63" s="233"/>
    </row>
    <row r="64" spans="2:9" s="217" customFormat="1" ht="13.9" thickBot="1" x14ac:dyDescent="0.4">
      <c r="B64" s="260" t="s">
        <v>197</v>
      </c>
      <c r="C64" s="258" t="s">
        <v>2</v>
      </c>
      <c r="D64" s="259" t="s">
        <v>83</v>
      </c>
      <c r="E64" s="259" t="s">
        <v>167</v>
      </c>
      <c r="F64" s="259" t="s">
        <v>152</v>
      </c>
      <c r="G64" s="242"/>
      <c r="H64" s="232"/>
      <c r="I64" s="233"/>
    </row>
    <row r="65" spans="2:9" s="217" customFormat="1" ht="13.9" thickBot="1" x14ac:dyDescent="0.4">
      <c r="B65" s="217" t="s">
        <v>83</v>
      </c>
      <c r="C65" s="269" t="str">
        <f>+I23</f>
        <v>Edificaciones</v>
      </c>
      <c r="D65" s="274">
        <f>+D52+F58</f>
        <v>190000000</v>
      </c>
      <c r="E65" s="273">
        <f>+D65*0.2</f>
        <v>38000000</v>
      </c>
      <c r="F65" s="272">
        <f>+K24/12</f>
        <v>20</v>
      </c>
      <c r="G65" s="242"/>
      <c r="H65" s="232"/>
      <c r="I65" s="233"/>
    </row>
    <row r="66" spans="2:9" s="217" customFormat="1" ht="13.9" thickBot="1" x14ac:dyDescent="0.4">
      <c r="B66" s="217" t="str">
        <f>+I24</f>
        <v>Santiago</v>
      </c>
      <c r="C66" s="269" t="s">
        <v>195</v>
      </c>
      <c r="D66" s="220">
        <f>+D53+F59</f>
        <v>0</v>
      </c>
      <c r="E66" s="229" t="str">
        <f>+D74</f>
        <v>Dep. Acumulada</v>
      </c>
      <c r="F66" s="276">
        <f>ROUND(+(D67-E65)/F65,0)</f>
        <v>7600000</v>
      </c>
      <c r="G66" s="242"/>
      <c r="H66" s="232"/>
      <c r="I66" s="233"/>
    </row>
    <row r="67" spans="2:9" s="217" customFormat="1" ht="13.9" thickBot="1" x14ac:dyDescent="0.4">
      <c r="B67" s="275" t="s">
        <v>198</v>
      </c>
      <c r="C67" s="268" t="s">
        <v>104</v>
      </c>
      <c r="D67" s="268">
        <f>SUM(D65:D66)</f>
        <v>190000000</v>
      </c>
      <c r="E67" s="271" t="str">
        <f>+C73</f>
        <v>Otras Reservas</v>
      </c>
      <c r="F67" s="271">
        <f>+D68/F65</f>
        <v>6000000</v>
      </c>
      <c r="G67" s="242"/>
      <c r="H67" s="232"/>
      <c r="I67" s="233"/>
    </row>
    <row r="68" spans="2:9" s="217" customFormat="1" ht="13.9" thickBot="1" x14ac:dyDescent="0.4">
      <c r="B68" s="275" t="s">
        <v>199</v>
      </c>
      <c r="C68" s="270" t="str">
        <f>+D60</f>
        <v>Otras Reservas</v>
      </c>
      <c r="D68" s="270">
        <f>+G60</f>
        <v>120000000</v>
      </c>
      <c r="F68" s="242"/>
      <c r="G68" s="242"/>
      <c r="H68" s="232"/>
      <c r="I68" s="233"/>
    </row>
    <row r="69" spans="2:9" ht="14.65" thickBot="1" x14ac:dyDescent="0.5">
      <c r="B69" s="275" t="s">
        <v>154</v>
      </c>
      <c r="C69" s="217"/>
      <c r="D69" s="217"/>
      <c r="E69" s="217"/>
      <c r="F69" s="242"/>
      <c r="G69" s="242"/>
    </row>
    <row r="70" spans="2:9" ht="14.65" thickBot="1" x14ac:dyDescent="0.5">
      <c r="B70" s="258" t="s">
        <v>34</v>
      </c>
      <c r="C70" s="354" t="s">
        <v>2</v>
      </c>
      <c r="D70" s="355"/>
      <c r="E70" s="356"/>
      <c r="F70" s="259" t="s">
        <v>7</v>
      </c>
      <c r="G70" s="259" t="s">
        <v>8</v>
      </c>
    </row>
    <row r="71" spans="2:9" x14ac:dyDescent="0.45">
      <c r="B71" s="262" t="str">
        <f>+B65</f>
        <v>31.12.2025</v>
      </c>
      <c r="C71" s="222" t="s">
        <v>35</v>
      </c>
      <c r="D71" s="223">
        <v>6</v>
      </c>
      <c r="E71" s="224" t="s">
        <v>35</v>
      </c>
      <c r="F71" s="263"/>
      <c r="G71" s="220"/>
    </row>
    <row r="72" spans="2:9" x14ac:dyDescent="0.45">
      <c r="B72" s="225" t="s">
        <v>84</v>
      </c>
      <c r="C72" s="266" t="s">
        <v>200</v>
      </c>
      <c r="D72" s="217"/>
      <c r="E72" s="226"/>
      <c r="F72" s="263">
        <f>+G74-F73</f>
        <v>1600000</v>
      </c>
      <c r="G72" s="220"/>
    </row>
    <row r="73" spans="2:9" x14ac:dyDescent="0.45">
      <c r="B73" s="225" t="s">
        <v>185</v>
      </c>
      <c r="C73" s="266" t="str">
        <f>+C68</f>
        <v>Otras Reservas</v>
      </c>
      <c r="D73" s="217"/>
      <c r="E73" s="226"/>
      <c r="F73" s="263">
        <f>+F67</f>
        <v>6000000</v>
      </c>
      <c r="G73" s="220"/>
    </row>
    <row r="74" spans="2:9" ht="14.65" thickBot="1" x14ac:dyDescent="0.5">
      <c r="B74" s="225" t="s">
        <v>85</v>
      </c>
      <c r="C74" s="225"/>
      <c r="D74" s="265" t="str">
        <f>+C66</f>
        <v>Dep. Acumulada</v>
      </c>
      <c r="E74" s="226"/>
      <c r="F74" s="263"/>
      <c r="G74" s="220">
        <f>+F66</f>
        <v>7600000</v>
      </c>
    </row>
    <row r="75" spans="2:9" x14ac:dyDescent="0.45">
      <c r="B75" s="225"/>
      <c r="C75" s="348" t="s">
        <v>201</v>
      </c>
      <c r="D75" s="349"/>
      <c r="E75" s="350"/>
      <c r="F75" s="263"/>
      <c r="G75" s="220"/>
    </row>
    <row r="76" spans="2:9" ht="14.65" thickBot="1" x14ac:dyDescent="0.5">
      <c r="B76" s="227"/>
      <c r="C76" s="351"/>
      <c r="D76" s="352"/>
      <c r="E76" s="353"/>
      <c r="F76" s="264"/>
      <c r="G76" s="221"/>
    </row>
    <row r="77" spans="2:9" ht="14.65" thickBot="1" x14ac:dyDescent="0.5">
      <c r="B77" s="217"/>
      <c r="C77" s="217"/>
      <c r="D77" s="217"/>
      <c r="E77" s="217"/>
      <c r="F77" s="242"/>
      <c r="G77" s="242"/>
    </row>
    <row r="78" spans="2:9" ht="14.65" thickBot="1" x14ac:dyDescent="0.5">
      <c r="B78" s="260" t="s">
        <v>188</v>
      </c>
      <c r="C78" s="258" t="s">
        <v>2</v>
      </c>
      <c r="D78" s="259" t="str">
        <f>+D64</f>
        <v>31.12.2025</v>
      </c>
      <c r="E78" s="259" t="s">
        <v>202</v>
      </c>
      <c r="F78" s="259" t="s">
        <v>179</v>
      </c>
      <c r="G78" s="218"/>
    </row>
    <row r="79" spans="2:9" x14ac:dyDescent="0.45">
      <c r="B79" s="217" t="s">
        <v>83</v>
      </c>
      <c r="C79" s="269" t="str">
        <f>+C65</f>
        <v>Edificaciones</v>
      </c>
      <c r="D79" s="216">
        <f>+D65</f>
        <v>190000000</v>
      </c>
      <c r="E79" s="219"/>
      <c r="F79" s="216"/>
      <c r="G79" s="218"/>
    </row>
    <row r="80" spans="2:9" ht="14.65" thickBot="1" x14ac:dyDescent="0.5">
      <c r="B80" s="217"/>
      <c r="C80" s="269" t="str">
        <f>+C66</f>
        <v>Dep. Acumulada</v>
      </c>
      <c r="D80" s="220">
        <f>+D66-G74</f>
        <v>-7600000</v>
      </c>
      <c r="E80" s="231"/>
      <c r="F80" s="261"/>
      <c r="G80" s="218"/>
    </row>
    <row r="81" spans="2:7" ht="14.65" thickBot="1" x14ac:dyDescent="0.5">
      <c r="B81" s="217"/>
      <c r="C81" s="268" t="s">
        <v>104</v>
      </c>
      <c r="D81" s="268">
        <f>SUM(D79:D80)</f>
        <v>182400000</v>
      </c>
      <c r="E81" s="268">
        <v>210000000</v>
      </c>
      <c r="F81" s="268">
        <f>+E81-D81</f>
        <v>27600000</v>
      </c>
      <c r="G81" s="218"/>
    </row>
    <row r="82" spans="2:7" ht="14.65" thickBot="1" x14ac:dyDescent="0.5">
      <c r="B82" s="217"/>
      <c r="C82" s="268" t="str">
        <f>+C68</f>
        <v>Otras Reservas</v>
      </c>
      <c r="D82" s="268">
        <f>+D68-F73</f>
        <v>114000000</v>
      </c>
      <c r="E82" s="271"/>
      <c r="F82" s="271"/>
      <c r="G82" s="218"/>
    </row>
    <row r="83" spans="2:7" ht="14.65" thickBot="1" x14ac:dyDescent="0.5">
      <c r="B83" s="217"/>
      <c r="C83" s="217"/>
      <c r="D83" s="218"/>
      <c r="E83" s="218"/>
      <c r="F83" s="218"/>
      <c r="G83" s="218"/>
    </row>
    <row r="84" spans="2:7" ht="14.65" thickBot="1" x14ac:dyDescent="0.5">
      <c r="B84" s="258" t="s">
        <v>34</v>
      </c>
      <c r="C84" s="354" t="s">
        <v>2</v>
      </c>
      <c r="D84" s="355"/>
      <c r="E84" s="356"/>
      <c r="F84" s="259" t="s">
        <v>7</v>
      </c>
      <c r="G84" s="259" t="s">
        <v>8</v>
      </c>
    </row>
    <row r="85" spans="2:7" x14ac:dyDescent="0.45">
      <c r="B85" s="262" t="str">
        <f>+B79</f>
        <v>31.12.2025</v>
      </c>
      <c r="C85" s="222" t="s">
        <v>35</v>
      </c>
      <c r="D85" s="223">
        <v>7</v>
      </c>
      <c r="E85" s="224" t="s">
        <v>35</v>
      </c>
      <c r="F85" s="263"/>
      <c r="G85" s="220"/>
    </row>
    <row r="86" spans="2:7" x14ac:dyDescent="0.45">
      <c r="B86" s="225" t="s">
        <v>109</v>
      </c>
      <c r="C86" s="266" t="str">
        <f>+C79</f>
        <v>Edificaciones</v>
      </c>
      <c r="D86" s="217"/>
      <c r="E86" s="226"/>
      <c r="F86" s="263">
        <f>+G88-F87</f>
        <v>20000000</v>
      </c>
      <c r="G86" s="220"/>
    </row>
    <row r="87" spans="2:7" x14ac:dyDescent="0.45">
      <c r="B87" s="225" t="s">
        <v>85</v>
      </c>
      <c r="C87" s="266" t="str">
        <f>+C80</f>
        <v>Dep. Acumulada</v>
      </c>
      <c r="D87" s="217"/>
      <c r="E87" s="226"/>
      <c r="F87" s="263">
        <f>-D80</f>
        <v>7600000</v>
      </c>
      <c r="G87" s="220"/>
    </row>
    <row r="88" spans="2:7" ht="14.65" thickBot="1" x14ac:dyDescent="0.5">
      <c r="B88" s="225" t="s">
        <v>185</v>
      </c>
      <c r="C88" s="225"/>
      <c r="D88" s="265" t="str">
        <f>+C82</f>
        <v>Otras Reservas</v>
      </c>
      <c r="E88" s="226"/>
      <c r="F88" s="263"/>
      <c r="G88" s="220">
        <f>+F81</f>
        <v>27600000</v>
      </c>
    </row>
    <row r="89" spans="2:7" x14ac:dyDescent="0.45">
      <c r="B89" s="225"/>
      <c r="C89" s="348" t="s">
        <v>203</v>
      </c>
      <c r="D89" s="349"/>
      <c r="E89" s="350"/>
      <c r="F89" s="263"/>
      <c r="G89" s="220"/>
    </row>
    <row r="90" spans="2:7" x14ac:dyDescent="0.45">
      <c r="B90" s="225"/>
      <c r="C90" s="360"/>
      <c r="D90" s="361"/>
      <c r="E90" s="362"/>
      <c r="F90" s="263"/>
      <c r="G90" s="220"/>
    </row>
    <row r="91" spans="2:7" ht="14.65" thickBot="1" x14ac:dyDescent="0.5">
      <c r="B91" s="227"/>
      <c r="C91" s="351"/>
      <c r="D91" s="352"/>
      <c r="E91" s="353"/>
      <c r="F91" s="264"/>
      <c r="G91" s="221"/>
    </row>
    <row r="92" spans="2:7" ht="14.65" thickBot="1" x14ac:dyDescent="0.5">
      <c r="B92" s="217"/>
      <c r="C92" s="217"/>
      <c r="D92" s="217"/>
      <c r="E92" s="217"/>
      <c r="F92" s="242"/>
      <c r="G92" s="242"/>
    </row>
    <row r="93" spans="2:7" ht="14.65" thickBot="1" x14ac:dyDescent="0.5">
      <c r="B93" s="260" t="s">
        <v>184</v>
      </c>
      <c r="C93" s="258" t="s">
        <v>2</v>
      </c>
      <c r="D93" s="259" t="s">
        <v>177</v>
      </c>
      <c r="E93" s="259" t="s">
        <v>178</v>
      </c>
      <c r="F93" s="259" t="s">
        <v>179</v>
      </c>
      <c r="G93" s="218"/>
    </row>
    <row r="94" spans="2:7" x14ac:dyDescent="0.45">
      <c r="B94" s="217" t="s">
        <v>189</v>
      </c>
      <c r="C94" s="269" t="str">
        <f>+I10</f>
        <v>Edificaciones</v>
      </c>
      <c r="D94" s="216">
        <f>+L12</f>
        <v>80000000</v>
      </c>
      <c r="E94" s="219"/>
      <c r="F94" s="216"/>
      <c r="G94" s="218"/>
    </row>
    <row r="95" spans="2:7" ht="14.65" thickBot="1" x14ac:dyDescent="0.5">
      <c r="B95" s="217" t="s">
        <v>172</v>
      </c>
      <c r="C95" s="269" t="s">
        <v>195</v>
      </c>
      <c r="D95" s="220">
        <f>-M12</f>
        <v>-30000000</v>
      </c>
      <c r="E95" s="231"/>
      <c r="F95" s="261"/>
      <c r="G95" s="218"/>
    </row>
    <row r="96" spans="2:7" ht="14.65" thickBot="1" x14ac:dyDescent="0.5">
      <c r="B96" s="217"/>
      <c r="C96" s="268" t="s">
        <v>104</v>
      </c>
      <c r="D96" s="268">
        <f>SUM(D94:D95)</f>
        <v>50000000</v>
      </c>
      <c r="E96" s="268">
        <f>+J25</f>
        <v>40000000</v>
      </c>
      <c r="F96" s="268">
        <f>+E96-D96</f>
        <v>-10000000</v>
      </c>
      <c r="G96" s="218"/>
    </row>
    <row r="97" spans="2:7" ht="14.65" thickBot="1" x14ac:dyDescent="0.5">
      <c r="B97" s="217"/>
      <c r="C97" s="217"/>
      <c r="D97" s="218"/>
      <c r="E97" s="218"/>
      <c r="F97" s="218"/>
      <c r="G97" s="218"/>
    </row>
    <row r="98" spans="2:7" ht="14.65" thickBot="1" x14ac:dyDescent="0.5">
      <c r="B98" s="258" t="s">
        <v>34</v>
      </c>
      <c r="C98" s="354" t="s">
        <v>2</v>
      </c>
      <c r="D98" s="355"/>
      <c r="E98" s="356"/>
      <c r="F98" s="259" t="s">
        <v>7</v>
      </c>
      <c r="G98" s="259" t="s">
        <v>8</v>
      </c>
    </row>
    <row r="99" spans="2:7" x14ac:dyDescent="0.45">
      <c r="B99" s="262" t="s">
        <v>189</v>
      </c>
      <c r="C99" s="222" t="s">
        <v>35</v>
      </c>
      <c r="D99" s="223">
        <v>8</v>
      </c>
      <c r="E99" s="224" t="s">
        <v>35</v>
      </c>
      <c r="F99" s="263"/>
      <c r="G99" s="220"/>
    </row>
    <row r="100" spans="2:7" x14ac:dyDescent="0.45">
      <c r="B100" s="225" t="s">
        <v>185</v>
      </c>
      <c r="C100" s="266" t="s">
        <v>186</v>
      </c>
      <c r="D100" s="217"/>
      <c r="E100" s="226"/>
      <c r="F100" s="263">
        <f>+G101</f>
        <v>10000000</v>
      </c>
      <c r="G100" s="220"/>
    </row>
    <row r="101" spans="2:7" x14ac:dyDescent="0.45">
      <c r="B101" s="225" t="s">
        <v>85</v>
      </c>
      <c r="C101" s="266"/>
      <c r="D101" s="265" t="str">
        <f>+C95</f>
        <v>Dep. Acumulada</v>
      </c>
      <c r="E101" s="226"/>
      <c r="F101" s="263"/>
      <c r="G101" s="220">
        <f>-F96</f>
        <v>10000000</v>
      </c>
    </row>
    <row r="102" spans="2:7" ht="14.65" thickBot="1" x14ac:dyDescent="0.5">
      <c r="B102" s="225"/>
      <c r="C102" s="225"/>
      <c r="D102" s="265"/>
      <c r="E102" s="226"/>
      <c r="F102" s="263"/>
      <c r="G102" s="220"/>
    </row>
    <row r="103" spans="2:7" x14ac:dyDescent="0.45">
      <c r="B103" s="225"/>
      <c r="C103" s="348" t="s">
        <v>204</v>
      </c>
      <c r="D103" s="349"/>
      <c r="E103" s="350"/>
      <c r="F103" s="263"/>
      <c r="G103" s="220"/>
    </row>
    <row r="104" spans="2:7" ht="14.65" thickBot="1" x14ac:dyDescent="0.5">
      <c r="B104" s="227"/>
      <c r="C104" s="351"/>
      <c r="D104" s="352"/>
      <c r="E104" s="353"/>
      <c r="F104" s="264"/>
      <c r="G104" s="221"/>
    </row>
    <row r="105" spans="2:7" ht="14.65" thickBot="1" x14ac:dyDescent="0.5">
      <c r="B105" s="217"/>
      <c r="C105" s="217"/>
      <c r="D105" s="217"/>
      <c r="E105" s="217"/>
      <c r="F105" s="242"/>
      <c r="G105" s="242"/>
    </row>
    <row r="106" spans="2:7" ht="14.65" thickBot="1" x14ac:dyDescent="0.5">
      <c r="B106" s="260" t="s">
        <v>197</v>
      </c>
      <c r="C106" s="258" t="s">
        <v>2</v>
      </c>
      <c r="D106" s="259" t="s">
        <v>83</v>
      </c>
      <c r="E106" s="259" t="s">
        <v>167</v>
      </c>
      <c r="F106" s="259" t="s">
        <v>152</v>
      </c>
      <c r="G106" s="242"/>
    </row>
    <row r="107" spans="2:7" ht="14.65" thickBot="1" x14ac:dyDescent="0.5">
      <c r="B107" s="217" t="s">
        <v>83</v>
      </c>
      <c r="C107" s="269" t="str">
        <f>+C94</f>
        <v>Edificaciones</v>
      </c>
      <c r="D107" s="274">
        <f>+D94</f>
        <v>80000000</v>
      </c>
      <c r="E107" s="273">
        <f>+E96*0.2</f>
        <v>8000000</v>
      </c>
      <c r="F107" s="272">
        <f>+K25/12</f>
        <v>10</v>
      </c>
      <c r="G107" s="242"/>
    </row>
    <row r="108" spans="2:7" ht="14.65" thickBot="1" x14ac:dyDescent="0.5">
      <c r="B108" s="217"/>
      <c r="C108" s="269" t="str">
        <f>+C95</f>
        <v>Dep. Acumulada</v>
      </c>
      <c r="D108" s="220">
        <f>+D95-G101</f>
        <v>-40000000</v>
      </c>
      <c r="E108" s="229"/>
      <c r="F108" s="276"/>
      <c r="G108" s="242"/>
    </row>
    <row r="109" spans="2:7" ht="14.65" thickBot="1" x14ac:dyDescent="0.5">
      <c r="B109" s="275"/>
      <c r="C109" s="268" t="str">
        <f>+C96</f>
        <v>Neto</v>
      </c>
      <c r="D109" s="268">
        <f>SUM(D107:D108)</f>
        <v>40000000</v>
      </c>
      <c r="E109" s="271"/>
      <c r="F109" s="271"/>
      <c r="G109" s="242"/>
    </row>
    <row r="110" spans="2:7" ht="14.65" thickBot="1" x14ac:dyDescent="0.5">
      <c r="B110" s="275"/>
      <c r="C110" s="217"/>
      <c r="D110" s="217"/>
      <c r="E110" s="217"/>
      <c r="F110" s="242"/>
      <c r="G110" s="242"/>
    </row>
    <row r="111" spans="2:7" ht="14.65" thickBot="1" x14ac:dyDescent="0.5">
      <c r="B111" s="258" t="s">
        <v>34</v>
      </c>
      <c r="C111" s="354" t="s">
        <v>2</v>
      </c>
      <c r="D111" s="355"/>
      <c r="E111" s="356"/>
      <c r="F111" s="259" t="s">
        <v>7</v>
      </c>
      <c r="G111" s="259" t="s">
        <v>8</v>
      </c>
    </row>
    <row r="112" spans="2:7" x14ac:dyDescent="0.45">
      <c r="B112" s="262" t="str">
        <f>+B107</f>
        <v>31.12.2025</v>
      </c>
      <c r="C112" s="222" t="s">
        <v>35</v>
      </c>
      <c r="D112" s="223">
        <v>9</v>
      </c>
      <c r="E112" s="224" t="s">
        <v>35</v>
      </c>
      <c r="F112" s="263"/>
      <c r="G112" s="220"/>
    </row>
    <row r="113" spans="2:7" x14ac:dyDescent="0.45">
      <c r="B113" s="225" t="s">
        <v>84</v>
      </c>
      <c r="C113" s="266" t="s">
        <v>200</v>
      </c>
      <c r="D113" s="217"/>
      <c r="E113" s="226"/>
      <c r="F113" s="263">
        <f>+(D109-E107)/F107</f>
        <v>3200000</v>
      </c>
      <c r="G113" s="220"/>
    </row>
    <row r="114" spans="2:7" x14ac:dyDescent="0.45">
      <c r="B114" s="225" t="s">
        <v>85</v>
      </c>
      <c r="C114" s="266"/>
      <c r="D114" s="265" t="str">
        <f>+C108</f>
        <v>Dep. Acumulada</v>
      </c>
      <c r="E114" s="226"/>
      <c r="F114" s="263"/>
      <c r="G114" s="220">
        <f>+F113</f>
        <v>3200000</v>
      </c>
    </row>
    <row r="115" spans="2:7" ht="14.65" thickBot="1" x14ac:dyDescent="0.5">
      <c r="B115" s="225"/>
      <c r="C115" s="225"/>
      <c r="D115" s="265"/>
      <c r="E115" s="226"/>
      <c r="F115" s="263"/>
      <c r="G115" s="220"/>
    </row>
    <row r="116" spans="2:7" x14ac:dyDescent="0.45">
      <c r="B116" s="225"/>
      <c r="C116" s="348" t="s">
        <v>205</v>
      </c>
      <c r="D116" s="349"/>
      <c r="E116" s="350"/>
      <c r="F116" s="263"/>
      <c r="G116" s="220"/>
    </row>
    <row r="117" spans="2:7" ht="14.65" thickBot="1" x14ac:dyDescent="0.5">
      <c r="B117" s="227"/>
      <c r="C117" s="351"/>
      <c r="D117" s="352"/>
      <c r="E117" s="353"/>
      <c r="F117" s="264"/>
      <c r="G117" s="221"/>
    </row>
    <row r="118" spans="2:7" ht="14.65" thickBot="1" x14ac:dyDescent="0.5">
      <c r="B118" s="217"/>
      <c r="C118" s="217"/>
      <c r="D118" s="217"/>
      <c r="E118" s="217"/>
      <c r="F118" s="242"/>
      <c r="G118" s="242"/>
    </row>
    <row r="119" spans="2:7" ht="14.65" thickBot="1" x14ac:dyDescent="0.5">
      <c r="B119" s="260" t="s">
        <v>188</v>
      </c>
      <c r="C119" s="258" t="s">
        <v>2</v>
      </c>
      <c r="D119" s="259" t="str">
        <f>+D106</f>
        <v>31.12.2025</v>
      </c>
      <c r="E119" s="259" t="s">
        <v>202</v>
      </c>
      <c r="F119" s="259" t="s">
        <v>179</v>
      </c>
      <c r="G119" s="218"/>
    </row>
    <row r="120" spans="2:7" x14ac:dyDescent="0.45">
      <c r="B120" s="217" t="s">
        <v>83</v>
      </c>
      <c r="C120" s="269" t="str">
        <f>+C107</f>
        <v>Edificaciones</v>
      </c>
      <c r="D120" s="216">
        <f>+D107</f>
        <v>80000000</v>
      </c>
      <c r="E120" s="219"/>
      <c r="F120" s="216"/>
      <c r="G120" s="218"/>
    </row>
    <row r="121" spans="2:7" ht="14.65" thickBot="1" x14ac:dyDescent="0.5">
      <c r="B121" s="217"/>
      <c r="C121" s="269" t="str">
        <f>+C108</f>
        <v>Dep. Acumulada</v>
      </c>
      <c r="D121" s="220">
        <f>+D108-G114</f>
        <v>-43200000</v>
      </c>
      <c r="E121" s="231"/>
      <c r="F121" s="261"/>
      <c r="G121" s="218"/>
    </row>
    <row r="122" spans="2:7" ht="14.65" thickBot="1" x14ac:dyDescent="0.5">
      <c r="B122" s="217"/>
      <c r="C122" s="268" t="s">
        <v>104</v>
      </c>
      <c r="D122" s="268">
        <f>SUM(D120:D121)</f>
        <v>36800000</v>
      </c>
      <c r="E122" s="277">
        <v>10000000</v>
      </c>
      <c r="F122" s="268">
        <f>+E122-D122</f>
        <v>-26800000</v>
      </c>
      <c r="G122" s="218"/>
    </row>
    <row r="123" spans="2:7" ht="14.65" thickBot="1" x14ac:dyDescent="0.5">
      <c r="B123" s="217"/>
      <c r="C123" s="217"/>
      <c r="D123" s="218"/>
      <c r="E123" s="218"/>
      <c r="F123" s="218"/>
      <c r="G123" s="218"/>
    </row>
    <row r="124" spans="2:7" ht="14.65" thickBot="1" x14ac:dyDescent="0.5">
      <c r="B124" s="258" t="s">
        <v>34</v>
      </c>
      <c r="C124" s="354" t="s">
        <v>2</v>
      </c>
      <c r="D124" s="355"/>
      <c r="E124" s="356"/>
      <c r="F124" s="259" t="s">
        <v>7</v>
      </c>
      <c r="G124" s="259" t="s">
        <v>8</v>
      </c>
    </row>
    <row r="125" spans="2:7" x14ac:dyDescent="0.45">
      <c r="B125" s="262" t="str">
        <f>+B120</f>
        <v>31.12.2025</v>
      </c>
      <c r="C125" s="222" t="s">
        <v>35</v>
      </c>
      <c r="D125" s="223">
        <v>10</v>
      </c>
      <c r="E125" s="224" t="s">
        <v>35</v>
      </c>
      <c r="F125" s="263"/>
      <c r="G125" s="220"/>
    </row>
    <row r="126" spans="2:7" x14ac:dyDescent="0.45">
      <c r="B126" s="225" t="s">
        <v>84</v>
      </c>
      <c r="C126" s="266" t="s">
        <v>206</v>
      </c>
      <c r="D126" s="217"/>
      <c r="E126" s="226"/>
      <c r="F126" s="263">
        <f>-F122</f>
        <v>26800000</v>
      </c>
      <c r="G126" s="220"/>
    </row>
    <row r="127" spans="2:7" ht="14.65" thickBot="1" x14ac:dyDescent="0.5">
      <c r="B127" s="225" t="s">
        <v>85</v>
      </c>
      <c r="C127" s="266"/>
      <c r="D127" s="265" t="str">
        <f>+C121</f>
        <v>Dep. Acumulada</v>
      </c>
      <c r="E127" s="226"/>
      <c r="F127" s="263"/>
      <c r="G127" s="220">
        <f>+F126</f>
        <v>26800000</v>
      </c>
    </row>
    <row r="128" spans="2:7" x14ac:dyDescent="0.45">
      <c r="B128" s="225"/>
      <c r="C128" s="348" t="s">
        <v>207</v>
      </c>
      <c r="D128" s="349"/>
      <c r="E128" s="350"/>
      <c r="F128" s="263"/>
      <c r="G128" s="220"/>
    </row>
    <row r="129" spans="2:7" ht="14.65" thickBot="1" x14ac:dyDescent="0.5">
      <c r="B129" s="227"/>
      <c r="C129" s="351"/>
      <c r="D129" s="352"/>
      <c r="E129" s="353"/>
      <c r="F129" s="264"/>
      <c r="G129" s="221"/>
    </row>
    <row r="130" spans="2:7" ht="14.65" thickBot="1" x14ac:dyDescent="0.5">
      <c r="B130" s="217"/>
      <c r="C130" s="217"/>
      <c r="D130" s="217"/>
      <c r="E130" s="217"/>
      <c r="F130" s="242"/>
      <c r="G130" s="242"/>
    </row>
    <row r="131" spans="2:7" ht="14.65" thickBot="1" x14ac:dyDescent="0.5">
      <c r="B131" s="217"/>
      <c r="C131" s="258" t="s">
        <v>2</v>
      </c>
      <c r="D131" s="259" t="str">
        <f>+D119</f>
        <v>31.12.2025</v>
      </c>
      <c r="E131" s="217"/>
      <c r="F131" s="242"/>
      <c r="G131" s="242"/>
    </row>
    <row r="132" spans="2:7" x14ac:dyDescent="0.45">
      <c r="B132" s="217"/>
      <c r="C132" s="269" t="str">
        <f>+C120</f>
        <v>Edificaciones</v>
      </c>
      <c r="D132" s="216">
        <f>+D120</f>
        <v>80000000</v>
      </c>
      <c r="E132" s="217"/>
      <c r="F132" s="242"/>
      <c r="G132" s="242"/>
    </row>
    <row r="133" spans="2:7" ht="14.65" thickBot="1" x14ac:dyDescent="0.5">
      <c r="B133" s="217"/>
      <c r="C133" s="269" t="str">
        <f>+C121</f>
        <v>Dep. Acumulada</v>
      </c>
      <c r="D133" s="220">
        <f>+D121-G127</f>
        <v>-70000000</v>
      </c>
      <c r="E133" s="217"/>
      <c r="F133" s="242"/>
      <c r="G133" s="242"/>
    </row>
    <row r="134" spans="2:7" ht="14.65" thickBot="1" x14ac:dyDescent="0.5">
      <c r="B134" s="217"/>
      <c r="C134" s="268" t="s">
        <v>104</v>
      </c>
      <c r="D134" s="277">
        <f>SUM(D132:D133)</f>
        <v>10000000</v>
      </c>
      <c r="E134" s="217"/>
      <c r="F134" s="242"/>
      <c r="G134" s="242"/>
    </row>
    <row r="135" spans="2:7" x14ac:dyDescent="0.45">
      <c r="B135" s="217"/>
      <c r="C135" s="217"/>
      <c r="D135" s="217"/>
      <c r="E135" s="217"/>
      <c r="F135" s="242"/>
      <c r="G135" s="242"/>
    </row>
    <row r="136" spans="2:7" ht="14.65" thickBot="1" x14ac:dyDescent="0.5">
      <c r="B136" s="217"/>
      <c r="C136" s="217"/>
      <c r="D136" s="217"/>
      <c r="E136" s="217"/>
      <c r="F136" s="242"/>
      <c r="G136" s="242"/>
    </row>
    <row r="137" spans="2:7" ht="14.65" thickBot="1" x14ac:dyDescent="0.5">
      <c r="B137" s="260" t="s">
        <v>184</v>
      </c>
      <c r="C137" s="258" t="s">
        <v>2</v>
      </c>
      <c r="D137" s="259" t="s">
        <v>177</v>
      </c>
      <c r="E137" s="259" t="s">
        <v>178</v>
      </c>
      <c r="F137" s="259" t="s">
        <v>179</v>
      </c>
      <c r="G137" s="218"/>
    </row>
    <row r="138" spans="2:7" x14ac:dyDescent="0.45">
      <c r="B138" s="217" t="s">
        <v>189</v>
      </c>
      <c r="C138" s="269" t="str">
        <f>+I13</f>
        <v xml:space="preserve">Vehículos </v>
      </c>
      <c r="D138" s="216">
        <f>+L14</f>
        <v>30000000</v>
      </c>
      <c r="E138" s="219">
        <v>30000000</v>
      </c>
      <c r="F138" s="216"/>
      <c r="G138" s="218"/>
    </row>
    <row r="139" spans="2:7" ht="14.65" thickBot="1" x14ac:dyDescent="0.5">
      <c r="B139" s="217"/>
      <c r="C139" s="269" t="s">
        <v>195</v>
      </c>
      <c r="D139" s="220">
        <f>-M14</f>
        <v>-10000000</v>
      </c>
      <c r="E139" s="231">
        <v>-10000000</v>
      </c>
      <c r="F139" s="261"/>
      <c r="G139" s="218"/>
    </row>
    <row r="140" spans="2:7" ht="14.65" thickBot="1" x14ac:dyDescent="0.5">
      <c r="B140" s="217"/>
      <c r="C140" s="268" t="s">
        <v>104</v>
      </c>
      <c r="D140" s="268">
        <f>SUM(D138:D139)</f>
        <v>20000000</v>
      </c>
      <c r="E140" s="268">
        <f>SUM(E138:E139)</f>
        <v>20000000</v>
      </c>
      <c r="F140" s="268">
        <f>+D140-E140</f>
        <v>0</v>
      </c>
      <c r="G140" s="218"/>
    </row>
    <row r="141" spans="2:7" ht="14.65" thickBot="1" x14ac:dyDescent="0.5">
      <c r="B141" s="217"/>
      <c r="C141" s="217"/>
      <c r="D141" s="218"/>
      <c r="E141" s="218"/>
      <c r="F141" s="218"/>
      <c r="G141" s="218"/>
    </row>
    <row r="142" spans="2:7" ht="14.65" thickBot="1" x14ac:dyDescent="0.5">
      <c r="B142" s="258" t="s">
        <v>34</v>
      </c>
      <c r="C142" s="354" t="s">
        <v>2</v>
      </c>
      <c r="D142" s="355"/>
      <c r="E142" s="356"/>
      <c r="F142" s="259" t="s">
        <v>7</v>
      </c>
      <c r="G142" s="259" t="s">
        <v>8</v>
      </c>
    </row>
    <row r="143" spans="2:7" x14ac:dyDescent="0.45">
      <c r="B143" s="262" t="s">
        <v>189</v>
      </c>
      <c r="C143" s="222" t="s">
        <v>35</v>
      </c>
      <c r="D143" s="223">
        <v>11</v>
      </c>
      <c r="E143" s="224" t="s">
        <v>35</v>
      </c>
      <c r="F143" s="263"/>
      <c r="G143" s="220"/>
    </row>
    <row r="144" spans="2:7" x14ac:dyDescent="0.45">
      <c r="B144" s="225"/>
      <c r="C144" s="357" t="s">
        <v>208</v>
      </c>
      <c r="D144" s="358"/>
      <c r="E144" s="359"/>
      <c r="F144" s="263"/>
      <c r="G144" s="220"/>
    </row>
    <row r="145" spans="2:7" x14ac:dyDescent="0.45">
      <c r="B145" s="225"/>
      <c r="C145" s="266"/>
      <c r="D145" s="217"/>
      <c r="E145" s="226"/>
      <c r="F145" s="263"/>
      <c r="G145" s="220"/>
    </row>
    <row r="146" spans="2:7" ht="14.65" thickBot="1" x14ac:dyDescent="0.5">
      <c r="B146" s="225"/>
      <c r="C146" s="225"/>
      <c r="D146" s="265"/>
      <c r="E146" s="226"/>
      <c r="F146" s="263"/>
      <c r="G146" s="220"/>
    </row>
    <row r="147" spans="2:7" x14ac:dyDescent="0.45">
      <c r="B147" s="225"/>
      <c r="C147" s="348" t="s">
        <v>192</v>
      </c>
      <c r="D147" s="349"/>
      <c r="E147" s="350"/>
      <c r="F147" s="263"/>
      <c r="G147" s="220"/>
    </row>
    <row r="148" spans="2:7" ht="14.65" thickBot="1" x14ac:dyDescent="0.5">
      <c r="B148" s="227"/>
      <c r="C148" s="351"/>
      <c r="D148" s="352"/>
      <c r="E148" s="353"/>
      <c r="F148" s="264"/>
      <c r="G148" s="221"/>
    </row>
    <row r="149" spans="2:7" ht="14.65" thickBot="1" x14ac:dyDescent="0.5">
      <c r="B149" s="217"/>
      <c r="C149" s="217"/>
      <c r="D149" s="217"/>
      <c r="E149" s="217"/>
      <c r="F149" s="242"/>
      <c r="G149" s="242"/>
    </row>
    <row r="150" spans="2:7" ht="14.65" thickBot="1" x14ac:dyDescent="0.5">
      <c r="B150" s="260" t="s">
        <v>197</v>
      </c>
      <c r="C150" s="258" t="s">
        <v>2</v>
      </c>
      <c r="D150" s="259" t="s">
        <v>83</v>
      </c>
      <c r="E150" s="259" t="s">
        <v>167</v>
      </c>
      <c r="F150" s="259" t="s">
        <v>152</v>
      </c>
      <c r="G150" s="242"/>
    </row>
    <row r="151" spans="2:7" ht="14.65" thickBot="1" x14ac:dyDescent="0.5">
      <c r="B151" s="217" t="s">
        <v>83</v>
      </c>
      <c r="C151" s="269" t="str">
        <f>+C138</f>
        <v xml:space="preserve">Vehículos </v>
      </c>
      <c r="D151" s="274">
        <f>+D138</f>
        <v>30000000</v>
      </c>
      <c r="E151" s="273">
        <f>+L26</f>
        <v>8000000</v>
      </c>
      <c r="F151" s="272">
        <f>+K26/12</f>
        <v>4</v>
      </c>
      <c r="G151" s="242"/>
    </row>
    <row r="152" spans="2:7" ht="14.65" thickBot="1" x14ac:dyDescent="0.5">
      <c r="B152" s="217"/>
      <c r="C152" s="269" t="str">
        <f>+C139</f>
        <v>Dep. Acumulada</v>
      </c>
      <c r="D152" s="220">
        <f>+D139</f>
        <v>-10000000</v>
      </c>
      <c r="E152" s="229"/>
      <c r="F152" s="276"/>
      <c r="G152" s="242"/>
    </row>
    <row r="153" spans="2:7" ht="14.65" thickBot="1" x14ac:dyDescent="0.5">
      <c r="B153" s="275"/>
      <c r="C153" s="268" t="str">
        <f>+C140</f>
        <v>Neto</v>
      </c>
      <c r="D153" s="268">
        <f>SUM(D151:D152)</f>
        <v>20000000</v>
      </c>
      <c r="E153" s="271"/>
      <c r="F153" s="271"/>
      <c r="G153" s="242"/>
    </row>
    <row r="154" spans="2:7" ht="14.65" thickBot="1" x14ac:dyDescent="0.5">
      <c r="B154" s="275"/>
      <c r="C154" s="217"/>
      <c r="D154" s="217"/>
      <c r="E154" s="217"/>
      <c r="F154" s="242"/>
      <c r="G154" s="242"/>
    </row>
    <row r="155" spans="2:7" ht="14.65" thickBot="1" x14ac:dyDescent="0.5">
      <c r="B155" s="258" t="s">
        <v>34</v>
      </c>
      <c r="C155" s="354" t="s">
        <v>2</v>
      </c>
      <c r="D155" s="355"/>
      <c r="E155" s="356"/>
      <c r="F155" s="259" t="s">
        <v>7</v>
      </c>
      <c r="G155" s="259" t="s">
        <v>8</v>
      </c>
    </row>
    <row r="156" spans="2:7" x14ac:dyDescent="0.45">
      <c r="B156" s="262" t="str">
        <f>+B151</f>
        <v>31.12.2025</v>
      </c>
      <c r="C156" s="222" t="s">
        <v>35</v>
      </c>
      <c r="D156" s="223">
        <v>12</v>
      </c>
      <c r="E156" s="224" t="s">
        <v>35</v>
      </c>
      <c r="F156" s="263"/>
      <c r="G156" s="220"/>
    </row>
    <row r="157" spans="2:7" x14ac:dyDescent="0.45">
      <c r="B157" s="225" t="s">
        <v>84</v>
      </c>
      <c r="C157" s="266" t="s">
        <v>209</v>
      </c>
      <c r="D157" s="217"/>
      <c r="E157" s="226"/>
      <c r="F157" s="263">
        <f>+(D153-E151)/F151</f>
        <v>3000000</v>
      </c>
      <c r="G157" s="220"/>
    </row>
    <row r="158" spans="2:7" x14ac:dyDescent="0.45">
      <c r="B158" s="225" t="s">
        <v>85</v>
      </c>
      <c r="C158" s="266"/>
      <c r="D158" s="265" t="str">
        <f>+C152</f>
        <v>Dep. Acumulada</v>
      </c>
      <c r="E158" s="226"/>
      <c r="F158" s="263"/>
      <c r="G158" s="220">
        <f>+F157</f>
        <v>3000000</v>
      </c>
    </row>
    <row r="159" spans="2:7" ht="14.65" thickBot="1" x14ac:dyDescent="0.5">
      <c r="B159" s="225"/>
      <c r="C159" s="225"/>
      <c r="D159" s="265"/>
      <c r="E159" s="226"/>
      <c r="F159" s="263"/>
      <c r="G159" s="220"/>
    </row>
    <row r="160" spans="2:7" x14ac:dyDescent="0.45">
      <c r="B160" s="225"/>
      <c r="C160" s="348" t="s">
        <v>210</v>
      </c>
      <c r="D160" s="349"/>
      <c r="E160" s="350"/>
      <c r="F160" s="263"/>
      <c r="G160" s="220"/>
    </row>
    <row r="161" spans="2:7" ht="14.65" thickBot="1" x14ac:dyDescent="0.5">
      <c r="B161" s="227"/>
      <c r="C161" s="351"/>
      <c r="D161" s="352"/>
      <c r="E161" s="353"/>
      <c r="F161" s="264"/>
      <c r="G161" s="221"/>
    </row>
  </sheetData>
  <mergeCells count="30">
    <mergeCell ref="C7:E7"/>
    <mergeCell ref="C11:E12"/>
    <mergeCell ref="I30:L31"/>
    <mergeCell ref="I3:N3"/>
    <mergeCell ref="O3:P3"/>
    <mergeCell ref="I5:I6"/>
    <mergeCell ref="I36:L37"/>
    <mergeCell ref="C19:E19"/>
    <mergeCell ref="C23:E24"/>
    <mergeCell ref="C32:E32"/>
    <mergeCell ref="C36:E37"/>
    <mergeCell ref="C44:E44"/>
    <mergeCell ref="C48:E49"/>
    <mergeCell ref="C56:E56"/>
    <mergeCell ref="C61:E62"/>
    <mergeCell ref="C70:E70"/>
    <mergeCell ref="C75:E76"/>
    <mergeCell ref="C84:E84"/>
    <mergeCell ref="C89:E91"/>
    <mergeCell ref="C98:E98"/>
    <mergeCell ref="C103:E104"/>
    <mergeCell ref="C147:E148"/>
    <mergeCell ref="C155:E155"/>
    <mergeCell ref="C160:E161"/>
    <mergeCell ref="C144:E144"/>
    <mergeCell ref="C111:E111"/>
    <mergeCell ref="C116:E117"/>
    <mergeCell ref="C124:E124"/>
    <mergeCell ref="C128:E129"/>
    <mergeCell ref="C142:E1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A417F-1C5E-4429-8B58-7B2A6AEC9A1C}">
  <dimension ref="B1:K174"/>
  <sheetViews>
    <sheetView showGridLines="0" tabSelected="1" topLeftCell="A82" workbookViewId="0">
      <selection activeCell="D98" sqref="D98"/>
    </sheetView>
  </sheetViews>
  <sheetFormatPr baseColWidth="10" defaultColWidth="11.53125" defaultRowHeight="15" x14ac:dyDescent="0.4"/>
  <cols>
    <col min="1" max="1" width="1.86328125" style="1" customWidth="1"/>
    <col min="2" max="2" width="18.06640625" style="1" customWidth="1"/>
    <col min="3" max="3" width="14.73046875" style="1" bestFit="1" customWidth="1"/>
    <col min="4" max="4" width="15.3984375" style="1" bestFit="1" customWidth="1"/>
    <col min="5" max="5" width="25.9296875" style="1" bestFit="1" customWidth="1"/>
    <col min="6" max="6" width="14.59765625" style="1" bestFit="1" customWidth="1"/>
    <col min="7" max="7" width="15.265625" style="1" customWidth="1"/>
    <col min="8" max="8" width="17.265625" style="1" customWidth="1"/>
    <col min="9" max="9" width="13" style="1" bestFit="1" customWidth="1"/>
    <col min="10" max="10" width="14.59765625" style="40" bestFit="1" customWidth="1"/>
    <col min="11" max="11" width="13.796875" style="1" bestFit="1" customWidth="1"/>
    <col min="12" max="16384" width="11.53125" style="1"/>
  </cols>
  <sheetData>
    <row r="1" spans="2:11" x14ac:dyDescent="0.4">
      <c r="B1" s="2" t="s">
        <v>42</v>
      </c>
      <c r="I1" s="40"/>
      <c r="J1" s="1"/>
    </row>
    <row r="2" spans="2:11" x14ac:dyDescent="0.4">
      <c r="B2" s="3"/>
      <c r="I2" s="40"/>
      <c r="J2" s="1"/>
    </row>
    <row r="3" spans="2:11" x14ac:dyDescent="0.4">
      <c r="B3" s="3" t="s">
        <v>43</v>
      </c>
      <c r="I3" s="40"/>
      <c r="J3" s="1"/>
    </row>
    <row r="4" spans="2:11" ht="15.4" thickBot="1" x14ac:dyDescent="0.45">
      <c r="B4" s="3"/>
      <c r="I4" s="40"/>
      <c r="J4" s="1"/>
    </row>
    <row r="5" spans="2:11" ht="15.75" customHeight="1" thickBot="1" x14ac:dyDescent="0.45">
      <c r="B5" s="299" t="s">
        <v>33</v>
      </c>
      <c r="C5" s="300"/>
      <c r="D5" s="300"/>
      <c r="E5" s="300"/>
      <c r="F5" s="301"/>
      <c r="I5" s="40"/>
      <c r="J5" s="1"/>
    </row>
    <row r="6" spans="2:11" x14ac:dyDescent="0.4">
      <c r="I6" s="40"/>
      <c r="J6" s="1"/>
    </row>
    <row r="7" spans="2:11" ht="15.75" customHeight="1" thickBot="1" x14ac:dyDescent="0.45">
      <c r="B7" s="39"/>
      <c r="C7" s="377" t="s">
        <v>1</v>
      </c>
      <c r="D7" s="378"/>
      <c r="E7" s="378"/>
      <c r="F7" s="304"/>
      <c r="G7" s="39"/>
      <c r="H7" s="39"/>
      <c r="I7" s="41"/>
      <c r="J7" s="39"/>
      <c r="K7" s="39"/>
    </row>
    <row r="8" spans="2:11" ht="15.4" thickBot="1" x14ac:dyDescent="0.45">
      <c r="B8" s="70" t="s">
        <v>2</v>
      </c>
      <c r="C8" s="71" t="s">
        <v>45</v>
      </c>
      <c r="D8" s="71" t="s">
        <v>46</v>
      </c>
      <c r="E8" s="71" t="s">
        <v>48</v>
      </c>
      <c r="F8" s="292" t="s">
        <v>47</v>
      </c>
      <c r="G8" s="71" t="s">
        <v>3</v>
      </c>
      <c r="H8" s="71" t="s">
        <v>4</v>
      </c>
      <c r="I8" s="72" t="s">
        <v>5</v>
      </c>
      <c r="J8" s="84" t="s">
        <v>6</v>
      </c>
      <c r="K8" s="46" t="s">
        <v>0</v>
      </c>
    </row>
    <row r="9" spans="2:11" x14ac:dyDescent="0.4">
      <c r="B9" s="82" t="s">
        <v>41</v>
      </c>
      <c r="C9" s="73"/>
      <c r="D9" s="73"/>
      <c r="E9" s="73"/>
      <c r="F9" s="293"/>
      <c r="G9" s="73"/>
      <c r="H9" s="73"/>
      <c r="I9" s="83"/>
      <c r="J9" s="85"/>
      <c r="K9" s="89"/>
    </row>
    <row r="10" spans="2:11" x14ac:dyDescent="0.4">
      <c r="B10" s="291" t="s">
        <v>36</v>
      </c>
      <c r="C10" s="134">
        <v>6300000</v>
      </c>
      <c r="D10" s="134">
        <f>+C10</f>
        <v>6300000</v>
      </c>
      <c r="E10" s="134">
        <f>+D10</f>
        <v>6300000</v>
      </c>
      <c r="F10" s="294">
        <f>+E10</f>
        <v>6300000</v>
      </c>
      <c r="G10" s="47"/>
      <c r="H10" s="47"/>
      <c r="I10" s="50"/>
      <c r="J10" s="86"/>
      <c r="K10" s="90"/>
    </row>
    <row r="11" spans="2:11" x14ac:dyDescent="0.4">
      <c r="B11" s="291" t="s">
        <v>63</v>
      </c>
      <c r="C11" s="134">
        <v>200000</v>
      </c>
      <c r="D11" s="134">
        <v>250000</v>
      </c>
      <c r="E11" s="134">
        <v>800000</v>
      </c>
      <c r="F11" s="294">
        <v>650000</v>
      </c>
      <c r="G11" s="48">
        <f>ROUND(+(C10+D10+E10+C11+D11+E11)/3,0)</f>
        <v>6716667</v>
      </c>
      <c r="H11" s="48">
        <f>ROUND(+G11/30,0)</f>
        <v>223889</v>
      </c>
      <c r="I11" s="50">
        <v>32</v>
      </c>
      <c r="J11" s="147">
        <f>+I11*1.75</f>
        <v>56</v>
      </c>
      <c r="K11" s="151">
        <f>ROUND(+J11*H11,0)</f>
        <v>12537784</v>
      </c>
    </row>
    <row r="12" spans="2:11" x14ac:dyDescent="0.4">
      <c r="B12" s="243" t="s">
        <v>38</v>
      </c>
      <c r="C12" s="244">
        <v>197918</v>
      </c>
      <c r="D12" s="244">
        <v>197918</v>
      </c>
      <c r="E12" s="244">
        <v>197918</v>
      </c>
      <c r="F12" s="294">
        <v>197918</v>
      </c>
      <c r="G12" s="48"/>
      <c r="H12" s="48"/>
      <c r="I12" s="50"/>
      <c r="J12" s="86"/>
      <c r="K12" s="90"/>
    </row>
    <row r="13" spans="2:11" ht="15.4" thickBot="1" x14ac:dyDescent="0.45">
      <c r="B13" s="245" t="s">
        <v>44</v>
      </c>
      <c r="C13" s="246">
        <v>320000</v>
      </c>
      <c r="D13" s="246">
        <f>+C13</f>
        <v>320000</v>
      </c>
      <c r="E13" s="246">
        <f>+D13</f>
        <v>320000</v>
      </c>
      <c r="F13" s="295">
        <f>+E13</f>
        <v>320000</v>
      </c>
      <c r="G13" s="77"/>
      <c r="H13" s="77"/>
      <c r="I13" s="78"/>
      <c r="J13" s="87"/>
      <c r="K13" s="91"/>
    </row>
    <row r="14" spans="2:11" ht="7.15" customHeight="1" thickBot="1" x14ac:dyDescent="0.45">
      <c r="B14" s="247"/>
      <c r="C14" s="248"/>
      <c r="D14" s="248"/>
      <c r="E14" s="248"/>
      <c r="F14" s="296"/>
      <c r="G14" s="80"/>
      <c r="H14" s="80"/>
      <c r="I14" s="81"/>
      <c r="J14" s="88"/>
      <c r="K14" s="92"/>
    </row>
    <row r="15" spans="2:11" x14ac:dyDescent="0.4">
      <c r="B15" s="249" t="s">
        <v>49</v>
      </c>
      <c r="C15" s="250"/>
      <c r="D15" s="250"/>
      <c r="E15" s="250"/>
      <c r="F15" s="293"/>
      <c r="G15" s="79"/>
      <c r="H15" s="79"/>
      <c r="I15" s="83"/>
      <c r="J15" s="85"/>
      <c r="K15" s="89"/>
    </row>
    <row r="16" spans="2:11" x14ac:dyDescent="0.4">
      <c r="B16" s="291" t="s">
        <v>36</v>
      </c>
      <c r="C16" s="134">
        <v>1750000</v>
      </c>
      <c r="D16" s="134">
        <f>+C16</f>
        <v>1750000</v>
      </c>
      <c r="E16" s="134">
        <f>+D16</f>
        <v>1750000</v>
      </c>
      <c r="F16" s="294">
        <f>+E16</f>
        <v>1750000</v>
      </c>
      <c r="G16" s="48"/>
      <c r="H16" s="48"/>
      <c r="I16" s="50"/>
      <c r="J16" s="86"/>
      <c r="K16" s="90"/>
    </row>
    <row r="17" spans="2:11" x14ac:dyDescent="0.4">
      <c r="B17" s="291" t="s">
        <v>62</v>
      </c>
      <c r="C17" s="134">
        <v>250000</v>
      </c>
      <c r="D17" s="134">
        <f>+C17</f>
        <v>250000</v>
      </c>
      <c r="E17" s="134">
        <v>600000</v>
      </c>
      <c r="F17" s="294">
        <v>200000</v>
      </c>
      <c r="G17" s="48">
        <f>ROUND(+(C16+D16+E16+C17+D17+E17)/3,0)</f>
        <v>2116667</v>
      </c>
      <c r="H17" s="48">
        <f>ROUND(+G17/30,0)</f>
        <v>70556</v>
      </c>
      <c r="I17" s="50">
        <v>19</v>
      </c>
      <c r="J17" s="147">
        <f>+I17*1.75</f>
        <v>33.25</v>
      </c>
      <c r="K17" s="151">
        <f>ROUND(+J17*H17,0)</f>
        <v>2345987</v>
      </c>
    </row>
    <row r="18" spans="2:11" x14ac:dyDescent="0.4">
      <c r="B18" s="243" t="s">
        <v>39</v>
      </c>
      <c r="C18" s="244">
        <v>850000</v>
      </c>
      <c r="D18" s="251">
        <v>100000</v>
      </c>
      <c r="E18" s="244">
        <v>70000</v>
      </c>
      <c r="F18" s="294">
        <v>1000000</v>
      </c>
      <c r="G18" s="48"/>
      <c r="H18" s="48"/>
      <c r="I18" s="50"/>
      <c r="J18" s="86"/>
      <c r="K18" s="90"/>
    </row>
    <row r="19" spans="2:11" x14ac:dyDescent="0.4">
      <c r="B19" s="243" t="s">
        <v>38</v>
      </c>
      <c r="C19" s="244">
        <v>197918</v>
      </c>
      <c r="D19" s="244">
        <v>197918</v>
      </c>
      <c r="E19" s="244">
        <v>197918</v>
      </c>
      <c r="F19" s="294">
        <v>197918</v>
      </c>
      <c r="G19" s="48"/>
      <c r="H19" s="48"/>
      <c r="I19" s="50"/>
      <c r="J19" s="86"/>
      <c r="K19" s="90"/>
    </row>
    <row r="20" spans="2:11" ht="15.4" thickBot="1" x14ac:dyDescent="0.45">
      <c r="B20" s="245" t="s">
        <v>44</v>
      </c>
      <c r="C20" s="246">
        <v>130000</v>
      </c>
      <c r="D20" s="246">
        <v>130000</v>
      </c>
      <c r="E20" s="246">
        <v>130000</v>
      </c>
      <c r="F20" s="295">
        <v>130000</v>
      </c>
      <c r="G20" s="77"/>
      <c r="H20" s="77"/>
      <c r="I20" s="78"/>
      <c r="J20" s="87"/>
      <c r="K20" s="91"/>
    </row>
    <row r="21" spans="2:11" ht="5.25" customHeight="1" thickBot="1" x14ac:dyDescent="0.45">
      <c r="B21" s="252"/>
      <c r="C21" s="248"/>
      <c r="D21" s="248"/>
      <c r="E21" s="248"/>
      <c r="F21" s="296"/>
      <c r="G21" s="80"/>
      <c r="H21" s="80"/>
      <c r="I21" s="81"/>
      <c r="J21" s="88"/>
      <c r="K21" s="92"/>
    </row>
    <row r="22" spans="2:11" x14ac:dyDescent="0.4">
      <c r="B22" s="249" t="s">
        <v>60</v>
      </c>
      <c r="C22" s="250"/>
      <c r="D22" s="250"/>
      <c r="E22" s="250"/>
      <c r="F22" s="293"/>
      <c r="G22" s="79"/>
      <c r="H22" s="79"/>
      <c r="I22" s="83"/>
      <c r="J22" s="85"/>
      <c r="K22" s="89"/>
    </row>
    <row r="23" spans="2:11" x14ac:dyDescent="0.4">
      <c r="B23" s="291" t="s">
        <v>36</v>
      </c>
      <c r="C23" s="134">
        <v>1350000</v>
      </c>
      <c r="D23" s="134">
        <f>+C23</f>
        <v>1350000</v>
      </c>
      <c r="E23" s="134">
        <f>+D23</f>
        <v>1350000</v>
      </c>
      <c r="F23" s="294">
        <f>+E23</f>
        <v>1350000</v>
      </c>
      <c r="G23" s="48"/>
      <c r="H23" s="48"/>
      <c r="I23" s="50"/>
      <c r="J23" s="86"/>
      <c r="K23" s="90"/>
    </row>
    <row r="24" spans="2:11" x14ac:dyDescent="0.4">
      <c r="B24" s="243" t="s">
        <v>39</v>
      </c>
      <c r="C24" s="244">
        <v>500000</v>
      </c>
      <c r="D24" s="244">
        <v>400000</v>
      </c>
      <c r="E24" s="244">
        <v>350000</v>
      </c>
      <c r="F24" s="294">
        <v>650000</v>
      </c>
      <c r="G24" s="48">
        <f>+C23</f>
        <v>1350000</v>
      </c>
      <c r="H24" s="48">
        <f>ROUND(+G24/30,0)</f>
        <v>45000</v>
      </c>
      <c r="I24" s="50">
        <v>13</v>
      </c>
      <c r="J24" s="147">
        <f>+I24*1.75</f>
        <v>22.75</v>
      </c>
      <c r="K24" s="151">
        <f>ROUND(+J24*H24,0)</f>
        <v>1023750</v>
      </c>
    </row>
    <row r="25" spans="2:11" x14ac:dyDescent="0.4">
      <c r="B25" s="243" t="s">
        <v>44</v>
      </c>
      <c r="C25" s="244">
        <v>120000</v>
      </c>
      <c r="D25" s="244">
        <v>120000</v>
      </c>
      <c r="E25" s="244">
        <v>120000</v>
      </c>
      <c r="F25" s="294">
        <v>120000</v>
      </c>
      <c r="G25" s="48"/>
      <c r="H25" s="48"/>
      <c r="I25" s="50"/>
      <c r="J25" s="86"/>
      <c r="K25" s="90"/>
    </row>
    <row r="26" spans="2:11" ht="15.4" thickBot="1" x14ac:dyDescent="0.45">
      <c r="B26" s="245" t="s">
        <v>38</v>
      </c>
      <c r="C26" s="246">
        <v>197918</v>
      </c>
      <c r="D26" s="246">
        <v>197918</v>
      </c>
      <c r="E26" s="246">
        <v>197918</v>
      </c>
      <c r="F26" s="295">
        <f>+E26</f>
        <v>197918</v>
      </c>
      <c r="G26" s="77"/>
      <c r="H26" s="77"/>
      <c r="I26" s="78"/>
      <c r="J26" s="87"/>
      <c r="K26" s="91"/>
    </row>
    <row r="27" spans="2:11" ht="6" customHeight="1" thickBot="1" x14ac:dyDescent="0.45">
      <c r="B27" s="252"/>
      <c r="C27" s="248"/>
      <c r="D27" s="248"/>
      <c r="E27" s="248"/>
      <c r="F27" s="296"/>
      <c r="G27" s="80"/>
      <c r="H27" s="80"/>
      <c r="I27" s="81"/>
      <c r="J27" s="88"/>
      <c r="K27" s="92"/>
    </row>
    <row r="28" spans="2:11" x14ac:dyDescent="0.4">
      <c r="B28" s="249" t="s">
        <v>40</v>
      </c>
      <c r="C28" s="250"/>
      <c r="D28" s="250"/>
      <c r="E28" s="250"/>
      <c r="F28" s="293"/>
      <c r="G28" s="79"/>
      <c r="H28" s="79"/>
      <c r="I28" s="83"/>
      <c r="J28" s="85"/>
      <c r="K28" s="89"/>
    </row>
    <row r="29" spans="2:11" x14ac:dyDescent="0.4">
      <c r="B29" s="291" t="s">
        <v>36</v>
      </c>
      <c r="C29" s="134">
        <v>980000</v>
      </c>
      <c r="D29" s="134">
        <v>980000</v>
      </c>
      <c r="E29" s="134">
        <v>980000</v>
      </c>
      <c r="F29" s="294">
        <v>980000</v>
      </c>
      <c r="G29" s="48"/>
      <c r="H29" s="48"/>
      <c r="I29" s="50"/>
      <c r="J29" s="86"/>
      <c r="K29" s="90"/>
    </row>
    <row r="30" spans="2:11" x14ac:dyDescent="0.4">
      <c r="B30" s="291" t="s">
        <v>50</v>
      </c>
      <c r="C30" s="134">
        <v>360000</v>
      </c>
      <c r="D30" s="134">
        <v>200000</v>
      </c>
      <c r="E30" s="134">
        <v>320000</v>
      </c>
      <c r="F30" s="294">
        <v>200000</v>
      </c>
      <c r="G30" s="48">
        <f>ROUND(+(C29+D29+E29+C30+D30+E30)/3,0)</f>
        <v>1273333</v>
      </c>
      <c r="H30" s="48">
        <f>ROUND(+G30/30,0)</f>
        <v>42444</v>
      </c>
      <c r="I30" s="50">
        <v>9</v>
      </c>
      <c r="J30" s="147">
        <f>+I30*1.75</f>
        <v>15.75</v>
      </c>
      <c r="K30" s="151">
        <f>ROUND(+J30*H30,0)</f>
        <v>668493</v>
      </c>
    </row>
    <row r="31" spans="2:11" x14ac:dyDescent="0.4">
      <c r="B31" s="74" t="s">
        <v>61</v>
      </c>
      <c r="C31" s="49">
        <v>150000</v>
      </c>
      <c r="D31" s="49">
        <v>150000</v>
      </c>
      <c r="E31" s="49">
        <v>150000</v>
      </c>
      <c r="F31" s="294">
        <v>150000</v>
      </c>
      <c r="G31" s="48"/>
      <c r="H31" s="48"/>
      <c r="I31" s="50"/>
      <c r="J31" s="86"/>
      <c r="K31" s="90"/>
    </row>
    <row r="32" spans="2:11" x14ac:dyDescent="0.4">
      <c r="B32" s="74" t="s">
        <v>44</v>
      </c>
      <c r="C32" s="49">
        <v>130000</v>
      </c>
      <c r="D32" s="49">
        <v>130000</v>
      </c>
      <c r="E32" s="49">
        <v>130000</v>
      </c>
      <c r="F32" s="294">
        <v>130000</v>
      </c>
      <c r="G32" s="48"/>
      <c r="H32" s="48"/>
      <c r="I32" s="50"/>
      <c r="J32" s="86"/>
      <c r="K32" s="90"/>
    </row>
    <row r="33" spans="2:11" ht="15.4" thickBot="1" x14ac:dyDescent="0.45">
      <c r="B33" s="75" t="s">
        <v>38</v>
      </c>
      <c r="C33" s="76">
        <v>197918</v>
      </c>
      <c r="D33" s="76">
        <v>197918</v>
      </c>
      <c r="E33" s="76">
        <v>197918</v>
      </c>
      <c r="F33" s="295">
        <f>+E33</f>
        <v>197918</v>
      </c>
      <c r="G33" s="77"/>
      <c r="H33" s="77"/>
      <c r="I33" s="78"/>
      <c r="J33" s="87"/>
      <c r="K33" s="91"/>
    </row>
    <row r="34" spans="2:11" ht="15.4" thickBot="1" x14ac:dyDescent="0.45">
      <c r="B34" s="305" t="s">
        <v>20</v>
      </c>
      <c r="C34" s="306"/>
      <c r="D34" s="306"/>
      <c r="E34" s="306"/>
      <c r="F34" s="306"/>
      <c r="G34" s="306"/>
      <c r="H34" s="306"/>
      <c r="I34" s="306"/>
      <c r="J34" s="306"/>
      <c r="K34" s="155">
        <f>SUM(K9:K33)</f>
        <v>16576014</v>
      </c>
    </row>
    <row r="35" spans="2:11" ht="15.4" thickBot="1" x14ac:dyDescent="0.45"/>
    <row r="36" spans="2:11" ht="15.4" thickBot="1" x14ac:dyDescent="0.45">
      <c r="B36" s="28" t="s">
        <v>34</v>
      </c>
      <c r="C36" s="305" t="s">
        <v>2</v>
      </c>
      <c r="D36" s="306"/>
      <c r="E36" s="328"/>
      <c r="F36" s="28" t="s">
        <v>7</v>
      </c>
      <c r="G36" s="28" t="s">
        <v>8</v>
      </c>
    </row>
    <row r="37" spans="2:11" x14ac:dyDescent="0.4">
      <c r="B37" s="156"/>
      <c r="C37" s="18" t="s">
        <v>35</v>
      </c>
      <c r="D37" s="19">
        <v>1</v>
      </c>
      <c r="E37" s="20" t="s">
        <v>35</v>
      </c>
      <c r="F37" s="26"/>
      <c r="G37" s="26"/>
    </row>
    <row r="38" spans="2:11" x14ac:dyDescent="0.4">
      <c r="B38" s="31" t="s">
        <v>84</v>
      </c>
      <c r="C38" s="21" t="s">
        <v>86</v>
      </c>
      <c r="D38" s="51"/>
      <c r="E38" s="22"/>
      <c r="F38" s="26">
        <f>+K34</f>
        <v>16576014</v>
      </c>
      <c r="G38" s="26"/>
    </row>
    <row r="39" spans="2:11" ht="15.4" thickBot="1" x14ac:dyDescent="0.45">
      <c r="B39" s="31" t="s">
        <v>85</v>
      </c>
      <c r="C39" s="21"/>
      <c r="D39" s="51" t="s">
        <v>87</v>
      </c>
      <c r="E39" s="22"/>
      <c r="F39" s="26"/>
      <c r="G39" s="26">
        <f>+F38</f>
        <v>16576014</v>
      </c>
    </row>
    <row r="40" spans="2:11" x14ac:dyDescent="0.4">
      <c r="B40" s="31"/>
      <c r="C40" s="371" t="s">
        <v>211</v>
      </c>
      <c r="D40" s="372"/>
      <c r="E40" s="373"/>
      <c r="F40" s="26"/>
      <c r="G40" s="26"/>
    </row>
    <row r="41" spans="2:11" ht="15.4" thickBot="1" x14ac:dyDescent="0.45">
      <c r="B41" s="17"/>
      <c r="C41" s="374"/>
      <c r="D41" s="375"/>
      <c r="E41" s="376"/>
      <c r="F41" s="27"/>
      <c r="G41" s="27"/>
    </row>
    <row r="42" spans="2:11" ht="15.4" thickBot="1" x14ac:dyDescent="0.45"/>
    <row r="43" spans="2:11" ht="15" customHeight="1" x14ac:dyDescent="0.4">
      <c r="B43" s="309" t="s">
        <v>212</v>
      </c>
      <c r="C43" s="310"/>
      <c r="D43" s="310"/>
      <c r="E43" s="310"/>
      <c r="F43" s="310"/>
      <c r="G43" s="311"/>
    </row>
    <row r="44" spans="2:11" ht="15.4" customHeight="1" x14ac:dyDescent="0.4">
      <c r="B44" s="312"/>
      <c r="C44" s="313"/>
      <c r="D44" s="313"/>
      <c r="E44" s="313"/>
      <c r="F44" s="313"/>
      <c r="G44" s="314"/>
    </row>
    <row r="45" spans="2:11" ht="15.4" customHeight="1" thickBot="1" x14ac:dyDescent="0.45">
      <c r="B45" s="315"/>
      <c r="C45" s="316"/>
      <c r="D45" s="316"/>
      <c r="E45" s="316"/>
      <c r="F45" s="316"/>
      <c r="G45" s="317"/>
    </row>
    <row r="46" spans="2:11" ht="15.4" thickBot="1" x14ac:dyDescent="0.45"/>
    <row r="47" spans="2:11" ht="15.4" thickBot="1" x14ac:dyDescent="0.45">
      <c r="B47" s="29" t="s">
        <v>34</v>
      </c>
      <c r="C47" s="305" t="s">
        <v>2</v>
      </c>
      <c r="D47" s="306"/>
      <c r="E47" s="306"/>
      <c r="F47" s="28" t="s">
        <v>7</v>
      </c>
      <c r="G47" s="28" t="s">
        <v>8</v>
      </c>
    </row>
    <row r="48" spans="2:11" x14ac:dyDescent="0.4">
      <c r="B48" s="30"/>
      <c r="C48" s="18" t="s">
        <v>35</v>
      </c>
      <c r="D48" s="19">
        <v>2</v>
      </c>
      <c r="E48" s="20" t="s">
        <v>35</v>
      </c>
      <c r="F48" s="26"/>
      <c r="G48" s="26"/>
    </row>
    <row r="49" spans="2:10" ht="15.4" thickBot="1" x14ac:dyDescent="0.45">
      <c r="B49" s="31"/>
      <c r="C49" s="318"/>
      <c r="D49" s="319"/>
      <c r="E49" s="52"/>
      <c r="F49" s="26"/>
      <c r="G49" s="26"/>
    </row>
    <row r="50" spans="2:10" x14ac:dyDescent="0.4">
      <c r="B50" s="31"/>
      <c r="C50" s="371" t="s">
        <v>213</v>
      </c>
      <c r="D50" s="372"/>
      <c r="E50" s="373"/>
      <c r="F50" s="26"/>
      <c r="G50" s="26"/>
    </row>
    <row r="51" spans="2:10" ht="15.4" thickBot="1" x14ac:dyDescent="0.45">
      <c r="B51" s="17"/>
      <c r="C51" s="374"/>
      <c r="D51" s="375"/>
      <c r="E51" s="376"/>
      <c r="F51" s="27"/>
      <c r="G51" s="27"/>
    </row>
    <row r="52" spans="2:10" ht="15.4" thickBot="1" x14ac:dyDescent="0.45"/>
    <row r="53" spans="2:10" ht="15.4" customHeight="1" x14ac:dyDescent="0.4">
      <c r="B53" s="338" t="s">
        <v>53</v>
      </c>
      <c r="C53" s="339"/>
      <c r="D53" s="339"/>
      <c r="E53" s="339"/>
      <c r="F53" s="339"/>
      <c r="G53" s="340"/>
      <c r="J53" s="1"/>
    </row>
    <row r="54" spans="2:10" ht="5.45" customHeight="1" x14ac:dyDescent="0.4">
      <c r="B54" s="341"/>
      <c r="C54" s="342"/>
      <c r="D54" s="342"/>
      <c r="E54" s="342"/>
      <c r="F54" s="342"/>
      <c r="G54" s="343"/>
      <c r="J54" s="1"/>
    </row>
    <row r="55" spans="2:10" ht="15" customHeight="1" x14ac:dyDescent="0.4">
      <c r="B55" s="312" t="s">
        <v>64</v>
      </c>
      <c r="C55" s="313"/>
      <c r="D55" s="313"/>
      <c r="E55" s="313"/>
      <c r="F55" s="313"/>
      <c r="G55" s="314"/>
      <c r="J55" s="1"/>
    </row>
    <row r="56" spans="2:10" ht="15.4" customHeight="1" x14ac:dyDescent="0.4">
      <c r="B56" s="312"/>
      <c r="C56" s="313"/>
      <c r="D56" s="313"/>
      <c r="E56" s="313"/>
      <c r="F56" s="313"/>
      <c r="G56" s="314"/>
      <c r="J56" s="1"/>
    </row>
    <row r="57" spans="2:10" ht="15.4" customHeight="1" thickBot="1" x14ac:dyDescent="0.45">
      <c r="B57" s="315"/>
      <c r="C57" s="316"/>
      <c r="D57" s="316"/>
      <c r="E57" s="316"/>
      <c r="F57" s="316"/>
      <c r="G57" s="317"/>
      <c r="J57" s="1"/>
    </row>
    <row r="58" spans="2:10" ht="15.4" thickBot="1" x14ac:dyDescent="0.45"/>
    <row r="59" spans="2:10" ht="15.4" thickBot="1" x14ac:dyDescent="0.45">
      <c r="B59" s="29" t="s">
        <v>34</v>
      </c>
      <c r="C59" s="305" t="s">
        <v>2</v>
      </c>
      <c r="D59" s="306"/>
      <c r="E59" s="306"/>
      <c r="F59" s="28" t="s">
        <v>7</v>
      </c>
      <c r="G59" s="28" t="s">
        <v>8</v>
      </c>
      <c r="H59" s="65"/>
    </row>
    <row r="60" spans="2:10" x14ac:dyDescent="0.4">
      <c r="B60" s="30"/>
      <c r="C60" s="18" t="s">
        <v>35</v>
      </c>
      <c r="D60" s="19">
        <v>3</v>
      </c>
      <c r="E60" s="20" t="s">
        <v>35</v>
      </c>
      <c r="F60" s="26"/>
      <c r="G60" s="26"/>
      <c r="H60" s="66"/>
    </row>
    <row r="61" spans="2:10" x14ac:dyDescent="0.4">
      <c r="B61" s="31"/>
      <c r="C61" s="42" t="s">
        <v>214</v>
      </c>
      <c r="D61" s="51"/>
      <c r="E61" s="22"/>
      <c r="F61" s="26"/>
      <c r="G61" s="26"/>
      <c r="H61" s="66"/>
    </row>
    <row r="62" spans="2:10" x14ac:dyDescent="0.4">
      <c r="B62" s="31"/>
      <c r="C62" s="42" t="s">
        <v>215</v>
      </c>
      <c r="D62" s="51"/>
      <c r="E62" s="22"/>
      <c r="F62" s="26"/>
      <c r="G62" s="26"/>
      <c r="H62" s="66"/>
    </row>
    <row r="63" spans="2:10" ht="15.4" thickBot="1" x14ac:dyDescent="0.45">
      <c r="B63" s="17"/>
      <c r="C63" s="23"/>
      <c r="D63" s="24"/>
      <c r="E63" s="25"/>
      <c r="F63" s="27"/>
      <c r="G63" s="27"/>
      <c r="H63" s="56"/>
    </row>
    <row r="64" spans="2:10" ht="15.4" thickBot="1" x14ac:dyDescent="0.45">
      <c r="H64" s="68"/>
    </row>
    <row r="65" spans="2:10" ht="15.4" thickBot="1" x14ac:dyDescent="0.45">
      <c r="B65" s="29" t="s">
        <v>34</v>
      </c>
      <c r="C65" s="305" t="s">
        <v>2</v>
      </c>
      <c r="D65" s="306"/>
      <c r="E65" s="306"/>
      <c r="F65" s="28" t="s">
        <v>7</v>
      </c>
      <c r="G65" s="28" t="s">
        <v>8</v>
      </c>
      <c r="H65" s="65"/>
    </row>
    <row r="66" spans="2:10" x14ac:dyDescent="0.4">
      <c r="B66" s="30"/>
      <c r="C66" s="18" t="s">
        <v>35</v>
      </c>
      <c r="D66" s="19">
        <v>4</v>
      </c>
      <c r="E66" s="20" t="s">
        <v>35</v>
      </c>
      <c r="F66" s="26"/>
      <c r="G66" s="26"/>
      <c r="H66" s="66"/>
    </row>
    <row r="67" spans="2:10" x14ac:dyDescent="0.4">
      <c r="B67" s="31"/>
      <c r="C67" s="42" t="s">
        <v>216</v>
      </c>
      <c r="D67" s="51"/>
      <c r="E67" s="22"/>
      <c r="F67" s="26"/>
      <c r="G67" s="26"/>
      <c r="H67" s="66"/>
    </row>
    <row r="68" spans="2:10" x14ac:dyDescent="0.4">
      <c r="B68" s="31"/>
      <c r="C68" s="21"/>
      <c r="D68" s="51"/>
      <c r="E68" s="22"/>
      <c r="F68" s="26"/>
      <c r="G68" s="26"/>
      <c r="H68" s="66"/>
    </row>
    <row r="69" spans="2:10" ht="15.4" thickBot="1" x14ac:dyDescent="0.45">
      <c r="B69" s="17"/>
      <c r="C69" s="23"/>
      <c r="D69" s="24"/>
      <c r="E69" s="25"/>
      <c r="F69" s="27"/>
      <c r="G69" s="27"/>
      <c r="H69" s="56"/>
    </row>
    <row r="70" spans="2:10" ht="15.4" thickBot="1" x14ac:dyDescent="0.45"/>
    <row r="71" spans="2:10" ht="15" customHeight="1" x14ac:dyDescent="0.4">
      <c r="B71" s="309" t="s">
        <v>65</v>
      </c>
      <c r="C71" s="310"/>
      <c r="D71" s="310"/>
      <c r="E71" s="310"/>
      <c r="F71" s="310"/>
      <c r="G71" s="311"/>
    </row>
    <row r="72" spans="2:10" ht="15.4" customHeight="1" x14ac:dyDescent="0.4">
      <c r="B72" s="312"/>
      <c r="C72" s="313"/>
      <c r="D72" s="313"/>
      <c r="E72" s="313"/>
      <c r="F72" s="313"/>
      <c r="G72" s="314"/>
    </row>
    <row r="73" spans="2:10" ht="15.4" customHeight="1" thickBot="1" x14ac:dyDescent="0.45">
      <c r="B73" s="315"/>
      <c r="C73" s="316"/>
      <c r="D73" s="316"/>
      <c r="E73" s="316"/>
      <c r="F73" s="316"/>
      <c r="G73" s="317"/>
    </row>
    <row r="74" spans="2:10" ht="15.4" thickBot="1" x14ac:dyDescent="0.45"/>
    <row r="75" spans="2:10" ht="15.4" thickBot="1" x14ac:dyDescent="0.45">
      <c r="B75" s="29" t="s">
        <v>34</v>
      </c>
      <c r="C75" s="305" t="s">
        <v>2</v>
      </c>
      <c r="D75" s="306"/>
      <c r="E75" s="306"/>
      <c r="F75" s="28" t="s">
        <v>7</v>
      </c>
      <c r="G75" s="28" t="s">
        <v>8</v>
      </c>
      <c r="H75" s="65"/>
    </row>
    <row r="76" spans="2:10" x14ac:dyDescent="0.4">
      <c r="B76" s="30"/>
      <c r="C76" s="18" t="s">
        <v>35</v>
      </c>
      <c r="D76" s="19">
        <v>5</v>
      </c>
      <c r="E76" s="20" t="s">
        <v>35</v>
      </c>
      <c r="F76" s="26"/>
      <c r="G76" s="26"/>
      <c r="H76" s="66"/>
    </row>
    <row r="77" spans="2:10" x14ac:dyDescent="0.4">
      <c r="B77" s="31"/>
      <c r="C77" s="42"/>
      <c r="D77" s="67"/>
      <c r="E77" s="52"/>
      <c r="F77" s="26"/>
      <c r="G77" s="26"/>
      <c r="H77" s="66"/>
      <c r="J77" s="56"/>
    </row>
    <row r="78" spans="2:10" x14ac:dyDescent="0.4">
      <c r="B78" s="31"/>
      <c r="C78" s="326" t="s">
        <v>213</v>
      </c>
      <c r="D78" s="327"/>
      <c r="E78" s="347"/>
      <c r="F78" s="26"/>
      <c r="G78" s="26"/>
      <c r="H78" s="66"/>
      <c r="J78" s="56"/>
    </row>
    <row r="79" spans="2:10" ht="15.4" thickBot="1" x14ac:dyDescent="0.45">
      <c r="B79" s="17"/>
      <c r="C79" s="53"/>
      <c r="D79" s="54"/>
      <c r="E79" s="55"/>
      <c r="F79" s="27"/>
      <c r="G79" s="27"/>
      <c r="H79" s="56"/>
      <c r="J79" s="56"/>
    </row>
    <row r="80" spans="2:10" ht="15.4" thickBot="1" x14ac:dyDescent="0.45">
      <c r="J80" s="56"/>
    </row>
    <row r="81" spans="2:10" ht="15" customHeight="1" x14ac:dyDescent="0.4">
      <c r="B81" s="309" t="s">
        <v>66</v>
      </c>
      <c r="C81" s="310"/>
      <c r="D81" s="310"/>
      <c r="E81" s="310"/>
      <c r="F81" s="310"/>
      <c r="G81" s="311"/>
      <c r="J81" s="56"/>
    </row>
    <row r="82" spans="2:10" ht="15" customHeight="1" x14ac:dyDescent="0.4">
      <c r="B82" s="312"/>
      <c r="C82" s="313"/>
      <c r="D82" s="313"/>
      <c r="E82" s="313"/>
      <c r="F82" s="313"/>
      <c r="G82" s="314"/>
      <c r="J82" s="56"/>
    </row>
    <row r="83" spans="2:10" ht="15.4" customHeight="1" x14ac:dyDescent="0.4">
      <c r="B83" s="312"/>
      <c r="C83" s="313"/>
      <c r="D83" s="313"/>
      <c r="E83" s="313"/>
      <c r="F83" s="313"/>
      <c r="G83" s="314"/>
      <c r="J83" s="56"/>
    </row>
    <row r="84" spans="2:10" ht="15.4" customHeight="1" thickBot="1" x14ac:dyDescent="0.45">
      <c r="B84" s="315"/>
      <c r="C84" s="316"/>
      <c r="D84" s="316"/>
      <c r="E84" s="316"/>
      <c r="F84" s="316"/>
      <c r="G84" s="317"/>
      <c r="J84" s="56"/>
    </row>
    <row r="85" spans="2:10" ht="15.4" thickBot="1" x14ac:dyDescent="0.45">
      <c r="C85" s="4"/>
      <c r="I85" s="1" t="s">
        <v>112</v>
      </c>
      <c r="J85" s="56">
        <v>75000000</v>
      </c>
    </row>
    <row r="86" spans="2:10" ht="15.4" thickBot="1" x14ac:dyDescent="0.45">
      <c r="B86" s="29" t="s">
        <v>34</v>
      </c>
      <c r="C86" s="305" t="s">
        <v>2</v>
      </c>
      <c r="D86" s="306"/>
      <c r="E86" s="306"/>
      <c r="F86" s="28" t="s">
        <v>7</v>
      </c>
      <c r="G86" s="28" t="s">
        <v>8</v>
      </c>
      <c r="I86" s="1" t="s">
        <v>102</v>
      </c>
      <c r="J86" s="56">
        <v>-53000000</v>
      </c>
    </row>
    <row r="87" spans="2:10" ht="15.4" thickBot="1" x14ac:dyDescent="0.45">
      <c r="B87" s="30" t="s">
        <v>83</v>
      </c>
      <c r="C87" s="18" t="s">
        <v>35</v>
      </c>
      <c r="D87" s="19">
        <v>6</v>
      </c>
      <c r="E87" s="20" t="s">
        <v>35</v>
      </c>
      <c r="F87" s="26"/>
      <c r="G87" s="26"/>
      <c r="J87" s="297">
        <f>SUM(J85:J86)</f>
        <v>22000000</v>
      </c>
    </row>
    <row r="88" spans="2:10" x14ac:dyDescent="0.4">
      <c r="B88" s="31"/>
      <c r="C88" s="42"/>
      <c r="D88" s="51"/>
      <c r="E88" s="22"/>
      <c r="F88" s="26"/>
      <c r="G88" s="26"/>
      <c r="J88" s="56"/>
    </row>
    <row r="89" spans="2:10" ht="15.4" thickBot="1" x14ac:dyDescent="0.45">
      <c r="B89" s="31"/>
      <c r="C89" s="21"/>
      <c r="D89" s="51"/>
      <c r="E89" s="22"/>
      <c r="F89" s="26"/>
      <c r="G89" s="26"/>
      <c r="J89" s="56"/>
    </row>
    <row r="90" spans="2:10" x14ac:dyDescent="0.4">
      <c r="B90" s="31"/>
      <c r="C90" s="320" t="s">
        <v>90</v>
      </c>
      <c r="D90" s="321"/>
      <c r="E90" s="322"/>
      <c r="F90" s="26"/>
      <c r="G90" s="26"/>
      <c r="J90" s="56"/>
    </row>
    <row r="91" spans="2:10" ht="15.4" thickBot="1" x14ac:dyDescent="0.45">
      <c r="B91" s="17"/>
      <c r="C91" s="323"/>
      <c r="D91" s="324"/>
      <c r="E91" s="325"/>
      <c r="F91" s="27"/>
      <c r="G91" s="27"/>
      <c r="J91" s="56"/>
    </row>
    <row r="92" spans="2:10" ht="15.4" thickBot="1" x14ac:dyDescent="0.45">
      <c r="J92" s="56"/>
    </row>
    <row r="93" spans="2:10" ht="15.4" thickBot="1" x14ac:dyDescent="0.45">
      <c r="B93" s="29" t="s">
        <v>34</v>
      </c>
      <c r="C93" s="305" t="s">
        <v>2</v>
      </c>
      <c r="D93" s="306"/>
      <c r="E93" s="306"/>
      <c r="F93" s="28" t="s">
        <v>7</v>
      </c>
      <c r="G93" s="28" t="s">
        <v>8</v>
      </c>
      <c r="J93" s="56"/>
    </row>
    <row r="94" spans="2:10" x14ac:dyDescent="0.4">
      <c r="B94" s="30" t="s">
        <v>108</v>
      </c>
      <c r="C94" s="18" t="s">
        <v>35</v>
      </c>
      <c r="D94" s="19">
        <v>7</v>
      </c>
      <c r="E94" s="20" t="s">
        <v>35</v>
      </c>
      <c r="F94" s="26"/>
      <c r="G94" s="26"/>
      <c r="J94" s="56"/>
    </row>
    <row r="95" spans="2:10" x14ac:dyDescent="0.4">
      <c r="B95" s="31" t="s">
        <v>109</v>
      </c>
      <c r="C95" s="42" t="s">
        <v>218</v>
      </c>
      <c r="D95" s="51"/>
      <c r="E95" s="22"/>
      <c r="F95" s="26">
        <f>+J85</f>
        <v>75000000</v>
      </c>
      <c r="G95" s="26"/>
      <c r="J95" s="56"/>
    </row>
    <row r="96" spans="2:10" x14ac:dyDescent="0.4">
      <c r="B96" s="31" t="s">
        <v>217</v>
      </c>
      <c r="C96" s="42"/>
      <c r="D96" s="51" t="s">
        <v>112</v>
      </c>
      <c r="E96" s="22"/>
      <c r="F96" s="26"/>
      <c r="G96" s="26">
        <f>+F95</f>
        <v>75000000</v>
      </c>
      <c r="J96" s="56"/>
    </row>
    <row r="97" spans="2:10" x14ac:dyDescent="0.4">
      <c r="B97" s="31"/>
      <c r="C97" s="42"/>
      <c r="D97" s="51"/>
      <c r="E97" s="22"/>
      <c r="F97" s="26"/>
      <c r="G97" s="26"/>
      <c r="J97" s="56"/>
    </row>
    <row r="98" spans="2:10" x14ac:dyDescent="0.4">
      <c r="B98" s="31" t="s">
        <v>102</v>
      </c>
      <c r="C98" s="42" t="s">
        <v>113</v>
      </c>
      <c r="D98" s="51"/>
      <c r="E98" s="22"/>
      <c r="F98" s="26">
        <f>-J86</f>
        <v>53000000</v>
      </c>
      <c r="G98" s="26"/>
      <c r="J98" s="56"/>
    </row>
    <row r="99" spans="2:10" x14ac:dyDescent="0.4">
      <c r="B99" s="31" t="s">
        <v>109</v>
      </c>
      <c r="C99" s="42"/>
      <c r="D99" s="51" t="s">
        <v>219</v>
      </c>
      <c r="E99" s="22"/>
      <c r="F99" s="26"/>
      <c r="G99" s="26">
        <f>+F98</f>
        <v>53000000</v>
      </c>
      <c r="J99" s="56"/>
    </row>
    <row r="100" spans="2:10" ht="15.4" thickBot="1" x14ac:dyDescent="0.45">
      <c r="B100" s="31"/>
      <c r="C100" s="42"/>
      <c r="D100" s="51"/>
      <c r="E100" s="22"/>
      <c r="F100" s="26"/>
      <c r="G100" s="26"/>
      <c r="J100" s="56"/>
    </row>
    <row r="101" spans="2:10" x14ac:dyDescent="0.4">
      <c r="B101" s="31"/>
      <c r="C101" s="320" t="s">
        <v>220</v>
      </c>
      <c r="D101" s="321"/>
      <c r="E101" s="322"/>
      <c r="F101" s="26"/>
      <c r="G101" s="26"/>
      <c r="J101" s="56"/>
    </row>
    <row r="102" spans="2:10" ht="15.4" thickBot="1" x14ac:dyDescent="0.45">
      <c r="B102" s="17"/>
      <c r="C102" s="323"/>
      <c r="D102" s="324"/>
      <c r="E102" s="325"/>
      <c r="F102" s="27"/>
      <c r="G102" s="27"/>
      <c r="J102" s="56"/>
    </row>
    <row r="103" spans="2:10" ht="15.4" thickBot="1" x14ac:dyDescent="0.45"/>
    <row r="104" spans="2:10" ht="15.4" thickBot="1" x14ac:dyDescent="0.45">
      <c r="B104" s="35" t="s">
        <v>55</v>
      </c>
      <c r="C104" s="36"/>
      <c r="D104" s="36"/>
      <c r="E104" s="36"/>
      <c r="F104" s="36"/>
      <c r="G104" s="37"/>
    </row>
    <row r="105" spans="2:10" ht="15.4" thickBot="1" x14ac:dyDescent="0.45"/>
    <row r="106" spans="2:10" ht="30.4" thickBot="1" x14ac:dyDescent="0.45">
      <c r="B106" s="5" t="s">
        <v>9</v>
      </c>
      <c r="C106" s="6" t="s">
        <v>10</v>
      </c>
      <c r="D106" s="6" t="s">
        <v>11</v>
      </c>
      <c r="E106" s="6" t="s">
        <v>12</v>
      </c>
      <c r="F106" s="6" t="s">
        <v>56</v>
      </c>
      <c r="G106" s="6" t="s">
        <v>57</v>
      </c>
    </row>
    <row r="107" spans="2:10" ht="17.75" customHeight="1" thickBot="1" x14ac:dyDescent="0.45">
      <c r="B107" s="7" t="s">
        <v>13</v>
      </c>
      <c r="C107" s="8" t="s">
        <v>14</v>
      </c>
      <c r="D107" s="9">
        <v>50000000</v>
      </c>
      <c r="E107" s="44">
        <v>0.49</v>
      </c>
      <c r="F107" s="44" t="s">
        <v>221</v>
      </c>
      <c r="G107" s="44" t="s">
        <v>222</v>
      </c>
    </row>
    <row r="108" spans="2:10" ht="17.75" customHeight="1" thickBot="1" x14ac:dyDescent="0.45">
      <c r="B108" s="7" t="s">
        <v>15</v>
      </c>
      <c r="C108" s="8" t="s">
        <v>14</v>
      </c>
      <c r="D108" s="9">
        <v>150000000</v>
      </c>
      <c r="E108" s="45">
        <v>0.5</v>
      </c>
      <c r="F108" s="44" t="s">
        <v>221</v>
      </c>
      <c r="G108" s="45" t="s">
        <v>222</v>
      </c>
    </row>
    <row r="109" spans="2:10" ht="30.4" thickBot="1" x14ac:dyDescent="0.45">
      <c r="B109" s="7" t="s">
        <v>16</v>
      </c>
      <c r="C109" s="8" t="s">
        <v>14</v>
      </c>
      <c r="D109" s="9">
        <v>20000000</v>
      </c>
      <c r="E109" s="45">
        <v>7.0000000000000007E-2</v>
      </c>
      <c r="F109" s="45" t="s">
        <v>222</v>
      </c>
      <c r="G109" s="45" t="s">
        <v>222</v>
      </c>
    </row>
    <row r="110" spans="2:10" ht="30.4" thickBot="1" x14ac:dyDescent="0.45">
      <c r="B110" s="7" t="s">
        <v>17</v>
      </c>
      <c r="C110" s="8" t="s">
        <v>14</v>
      </c>
      <c r="D110" s="57">
        <v>30000000</v>
      </c>
      <c r="E110" s="58">
        <v>0.51</v>
      </c>
      <c r="F110" s="44" t="s">
        <v>221</v>
      </c>
      <c r="G110" s="174">
        <f>+D110</f>
        <v>30000000</v>
      </c>
    </row>
    <row r="111" spans="2:10" ht="30.4" thickBot="1" x14ac:dyDescent="0.45">
      <c r="B111" s="7" t="s">
        <v>18</v>
      </c>
      <c r="C111" s="8" t="s">
        <v>14</v>
      </c>
      <c r="D111" s="57">
        <v>50000000</v>
      </c>
      <c r="E111" s="58">
        <v>0.92</v>
      </c>
      <c r="F111" s="44" t="s">
        <v>221</v>
      </c>
      <c r="G111" s="174">
        <f>+D111</f>
        <v>50000000</v>
      </c>
    </row>
    <row r="112" spans="2:10" ht="15.4" thickBot="1" x14ac:dyDescent="0.45">
      <c r="B112" s="307" t="s">
        <v>19</v>
      </c>
      <c r="C112" s="308"/>
      <c r="D112" s="10">
        <v>35000000</v>
      </c>
      <c r="E112" s="11"/>
      <c r="F112" s="11"/>
      <c r="G112" s="199">
        <f>SUM(G110:G111)</f>
        <v>80000000</v>
      </c>
    </row>
    <row r="113" spans="2:8" ht="15.4" thickBot="1" x14ac:dyDescent="0.45">
      <c r="B113" s="38" t="s">
        <v>20</v>
      </c>
      <c r="C113" s="6"/>
      <c r="D113" s="12">
        <v>335000000</v>
      </c>
      <c r="E113" s="11"/>
      <c r="F113" s="11"/>
    </row>
    <row r="114" spans="2:8" ht="15.4" thickBot="1" x14ac:dyDescent="0.45"/>
    <row r="115" spans="2:8" ht="15.4" thickBot="1" x14ac:dyDescent="0.45">
      <c r="B115" s="29" t="s">
        <v>34</v>
      </c>
      <c r="C115" s="305" t="s">
        <v>2</v>
      </c>
      <c r="D115" s="306"/>
      <c r="E115" s="306"/>
      <c r="F115" s="28" t="s">
        <v>7</v>
      </c>
      <c r="G115" s="28" t="s">
        <v>8</v>
      </c>
    </row>
    <row r="116" spans="2:8" x14ac:dyDescent="0.4">
      <c r="B116" s="30" t="s">
        <v>83</v>
      </c>
      <c r="C116" s="18" t="s">
        <v>35</v>
      </c>
      <c r="D116" s="19">
        <v>8</v>
      </c>
      <c r="E116" s="20" t="s">
        <v>35</v>
      </c>
      <c r="F116" s="26"/>
      <c r="G116" s="26"/>
    </row>
    <row r="117" spans="2:8" x14ac:dyDescent="0.4">
      <c r="B117" s="31" t="s">
        <v>84</v>
      </c>
      <c r="C117" s="21" t="s">
        <v>118</v>
      </c>
      <c r="D117" s="51"/>
      <c r="E117" s="22"/>
      <c r="F117" s="26">
        <f>+G112</f>
        <v>80000000</v>
      </c>
      <c r="G117" s="26"/>
    </row>
    <row r="118" spans="2:8" ht="15.4" thickBot="1" x14ac:dyDescent="0.45">
      <c r="B118" s="31" t="s">
        <v>85</v>
      </c>
      <c r="C118" s="21"/>
      <c r="D118" s="51" t="s">
        <v>119</v>
      </c>
      <c r="E118" s="22"/>
      <c r="F118" s="26"/>
      <c r="G118" s="26">
        <f>+F117</f>
        <v>80000000</v>
      </c>
    </row>
    <row r="119" spans="2:8" x14ac:dyDescent="0.4">
      <c r="B119" s="31"/>
      <c r="C119" s="371" t="s">
        <v>223</v>
      </c>
      <c r="D119" s="372"/>
      <c r="E119" s="373"/>
      <c r="F119" s="26"/>
      <c r="G119" s="26"/>
    </row>
    <row r="120" spans="2:8" ht="15.4" thickBot="1" x14ac:dyDescent="0.45">
      <c r="B120" s="17"/>
      <c r="C120" s="374"/>
      <c r="D120" s="375"/>
      <c r="E120" s="376"/>
      <c r="F120" s="27"/>
      <c r="G120" s="27"/>
    </row>
    <row r="121" spans="2:8" ht="15.4" thickBot="1" x14ac:dyDescent="0.45"/>
    <row r="122" spans="2:8" ht="15" customHeight="1" x14ac:dyDescent="0.4">
      <c r="B122" s="309" t="s">
        <v>224</v>
      </c>
      <c r="C122" s="310"/>
      <c r="D122" s="310"/>
      <c r="E122" s="310"/>
      <c r="F122" s="310"/>
      <c r="G122" s="311"/>
    </row>
    <row r="123" spans="2:8" ht="15" customHeight="1" x14ac:dyDescent="0.4">
      <c r="B123" s="312"/>
      <c r="C123" s="313"/>
      <c r="D123" s="313"/>
      <c r="E123" s="313"/>
      <c r="F123" s="313"/>
      <c r="G123" s="314"/>
    </row>
    <row r="124" spans="2:8" ht="15.4" customHeight="1" x14ac:dyDescent="0.4">
      <c r="B124" s="312"/>
      <c r="C124" s="313"/>
      <c r="D124" s="313"/>
      <c r="E124" s="313"/>
      <c r="F124" s="313"/>
      <c r="G124" s="314"/>
    </row>
    <row r="125" spans="2:8" ht="15.4" customHeight="1" thickBot="1" x14ac:dyDescent="0.45">
      <c r="B125" s="315"/>
      <c r="C125" s="316"/>
      <c r="D125" s="316"/>
      <c r="E125" s="316"/>
      <c r="F125" s="316"/>
      <c r="G125" s="317"/>
    </row>
    <row r="126" spans="2:8" ht="15.4" thickBot="1" x14ac:dyDescent="0.45"/>
    <row r="127" spans="2:8" ht="15.4" thickBot="1" x14ac:dyDescent="0.45">
      <c r="B127" s="29" t="s">
        <v>34</v>
      </c>
      <c r="C127" s="305" t="s">
        <v>2</v>
      </c>
      <c r="D127" s="306"/>
      <c r="E127" s="306"/>
      <c r="F127" s="28" t="s">
        <v>7</v>
      </c>
      <c r="G127" s="28" t="s">
        <v>8</v>
      </c>
      <c r="H127" s="65"/>
    </row>
    <row r="128" spans="2:8" x14ac:dyDescent="0.4">
      <c r="B128" s="30"/>
      <c r="C128" s="18" t="s">
        <v>35</v>
      </c>
      <c r="D128" s="19">
        <v>9</v>
      </c>
      <c r="E128" s="20" t="s">
        <v>35</v>
      </c>
      <c r="F128" s="26"/>
      <c r="G128" s="26"/>
      <c r="H128" s="66"/>
    </row>
    <row r="129" spans="2:10" x14ac:dyDescent="0.4">
      <c r="B129" s="31"/>
      <c r="C129" s="21"/>
      <c r="D129" s="51"/>
      <c r="E129" s="22"/>
      <c r="F129" s="26"/>
      <c r="G129" s="26"/>
      <c r="H129" s="66"/>
    </row>
    <row r="130" spans="2:10" x14ac:dyDescent="0.4">
      <c r="B130" s="31"/>
      <c r="C130" s="42" t="s">
        <v>90</v>
      </c>
      <c r="D130" s="51"/>
      <c r="E130" s="22"/>
      <c r="F130" s="26"/>
      <c r="G130" s="26"/>
      <c r="H130" s="66"/>
    </row>
    <row r="131" spans="2:10" ht="15.4" thickBot="1" x14ac:dyDescent="0.45">
      <c r="B131" s="17"/>
      <c r="C131" s="23"/>
      <c r="D131" s="24"/>
      <c r="E131" s="25"/>
      <c r="F131" s="27"/>
      <c r="G131" s="27"/>
      <c r="H131" s="56"/>
    </row>
    <row r="132" spans="2:10" ht="15.4" thickBot="1" x14ac:dyDescent="0.45"/>
    <row r="133" spans="2:10" ht="15.4" thickBot="1" x14ac:dyDescent="0.45">
      <c r="B133" s="32" t="s">
        <v>58</v>
      </c>
      <c r="C133" s="33"/>
      <c r="D133" s="33"/>
      <c r="E133" s="33"/>
      <c r="F133" s="33"/>
      <c r="G133" s="33"/>
      <c r="H133" s="34"/>
    </row>
    <row r="134" spans="2:10" ht="15.4" thickBot="1" x14ac:dyDescent="0.45"/>
    <row r="135" spans="2:10" ht="15.4" thickBot="1" x14ac:dyDescent="0.45">
      <c r="B135" s="38" t="s">
        <v>2</v>
      </c>
      <c r="C135" s="98" t="s">
        <v>21</v>
      </c>
      <c r="D135" s="98" t="s">
        <v>22</v>
      </c>
      <c r="E135" s="98" t="s">
        <v>23</v>
      </c>
      <c r="F135" s="62" t="s">
        <v>24</v>
      </c>
      <c r="G135" s="98" t="s">
        <v>3</v>
      </c>
      <c r="H135" s="94" t="s">
        <v>11</v>
      </c>
      <c r="J135" s="59"/>
    </row>
    <row r="136" spans="2:10" x14ac:dyDescent="0.4">
      <c r="B136" s="95" t="s">
        <v>25</v>
      </c>
      <c r="C136" s="99">
        <v>36100000</v>
      </c>
      <c r="D136" s="102" t="s">
        <v>67</v>
      </c>
      <c r="E136" s="102" t="s">
        <v>75</v>
      </c>
      <c r="F136" s="105">
        <f>31-10+1</f>
        <v>22</v>
      </c>
      <c r="G136" s="93">
        <f>ROUND(+C136/31,0)</f>
        <v>1164516</v>
      </c>
      <c r="H136" s="93">
        <f>+F136*G136</f>
        <v>25619352</v>
      </c>
      <c r="J136" s="60"/>
    </row>
    <row r="137" spans="2:10" x14ac:dyDescent="0.4">
      <c r="B137" s="96" t="s">
        <v>26</v>
      </c>
      <c r="C137" s="100">
        <v>21950000</v>
      </c>
      <c r="D137" s="103" t="s">
        <v>77</v>
      </c>
      <c r="E137" s="103" t="s">
        <v>76</v>
      </c>
      <c r="F137" s="106">
        <f>31-19+1</f>
        <v>13</v>
      </c>
      <c r="G137" s="93">
        <f t="shared" ref="G137:G139" si="0">ROUND(+C137/31,0)</f>
        <v>708065</v>
      </c>
      <c r="H137" s="93">
        <f t="shared" ref="H137:H139" si="1">+F137*G137</f>
        <v>9204845</v>
      </c>
      <c r="J137" s="60"/>
    </row>
    <row r="138" spans="2:10" x14ac:dyDescent="0.4">
      <c r="B138" s="96" t="s">
        <v>27</v>
      </c>
      <c r="C138" s="100">
        <v>23200000</v>
      </c>
      <c r="D138" s="103" t="s">
        <v>69</v>
      </c>
      <c r="E138" s="103" t="s">
        <v>78</v>
      </c>
      <c r="F138" s="107">
        <f>31-5+1</f>
        <v>27</v>
      </c>
      <c r="G138" s="93">
        <f t="shared" si="0"/>
        <v>748387</v>
      </c>
      <c r="H138" s="93">
        <f t="shared" si="1"/>
        <v>20206449</v>
      </c>
      <c r="J138" s="60"/>
    </row>
    <row r="139" spans="2:10" ht="15.4" thickBot="1" x14ac:dyDescent="0.45">
      <c r="B139" s="97" t="s">
        <v>28</v>
      </c>
      <c r="C139" s="101">
        <v>11900000</v>
      </c>
      <c r="D139" s="104" t="s">
        <v>80</v>
      </c>
      <c r="E139" s="104" t="s">
        <v>79</v>
      </c>
      <c r="F139" s="108">
        <f>31-9+1</f>
        <v>23</v>
      </c>
      <c r="G139" s="93">
        <f t="shared" si="0"/>
        <v>383871</v>
      </c>
      <c r="H139" s="93">
        <f t="shared" si="1"/>
        <v>8829033</v>
      </c>
      <c r="J139" s="60"/>
    </row>
    <row r="140" spans="2:10" ht="15.4" thickBot="1" x14ac:dyDescent="0.45">
      <c r="B140" s="344" t="s">
        <v>20</v>
      </c>
      <c r="C140" s="345"/>
      <c r="D140" s="345"/>
      <c r="E140" s="345"/>
      <c r="F140" s="345"/>
      <c r="G140" s="346"/>
      <c r="H140" s="109">
        <f>SUM(H136:H139)</f>
        <v>63859679</v>
      </c>
      <c r="J140" s="61"/>
    </row>
    <row r="141" spans="2:10" ht="15.4" thickBot="1" x14ac:dyDescent="0.45">
      <c r="J141" s="56"/>
    </row>
    <row r="142" spans="2:10" ht="15.4" thickBot="1" x14ac:dyDescent="0.45">
      <c r="B142" s="28" t="s">
        <v>34</v>
      </c>
      <c r="C142" s="305" t="s">
        <v>2</v>
      </c>
      <c r="D142" s="306"/>
      <c r="E142" s="306"/>
      <c r="F142" s="28" t="s">
        <v>7</v>
      </c>
      <c r="G142" s="28" t="s">
        <v>8</v>
      </c>
      <c r="H142" s="65"/>
    </row>
    <row r="143" spans="2:10" x14ac:dyDescent="0.4">
      <c r="B143" s="30"/>
      <c r="C143" s="18" t="s">
        <v>35</v>
      </c>
      <c r="D143" s="19">
        <v>10</v>
      </c>
      <c r="E143" s="20" t="s">
        <v>35</v>
      </c>
      <c r="F143" s="26"/>
      <c r="G143" s="26"/>
      <c r="H143" s="66"/>
    </row>
    <row r="144" spans="2:10" x14ac:dyDescent="0.4">
      <c r="B144" s="31" t="s">
        <v>84</v>
      </c>
      <c r="C144" s="42" t="s">
        <v>137</v>
      </c>
      <c r="D144" s="51"/>
      <c r="E144" s="22"/>
      <c r="F144" s="26">
        <f>+H140</f>
        <v>63859679</v>
      </c>
      <c r="G144" s="26"/>
      <c r="H144" s="66"/>
    </row>
    <row r="145" spans="2:8" x14ac:dyDescent="0.4">
      <c r="B145" s="31" t="s">
        <v>85</v>
      </c>
      <c r="C145" s="21"/>
      <c r="D145" s="51" t="s">
        <v>138</v>
      </c>
      <c r="E145" s="22"/>
      <c r="F145" s="26"/>
      <c r="G145" s="26">
        <f>+F144</f>
        <v>63859679</v>
      </c>
      <c r="H145" s="66"/>
    </row>
    <row r="146" spans="2:8" ht="15.4" thickBot="1" x14ac:dyDescent="0.45">
      <c r="B146" s="17"/>
      <c r="C146" s="23" t="s">
        <v>225</v>
      </c>
      <c r="D146" s="24"/>
      <c r="E146" s="25"/>
      <c r="F146" s="27"/>
      <c r="G146" s="27"/>
      <c r="H146" s="56"/>
    </row>
    <row r="147" spans="2:8" ht="15.4" thickBot="1" x14ac:dyDescent="0.45"/>
    <row r="148" spans="2:8" ht="15" customHeight="1" x14ac:dyDescent="0.4">
      <c r="B148" s="309" t="s">
        <v>81</v>
      </c>
      <c r="C148" s="310"/>
      <c r="D148" s="310"/>
      <c r="E148" s="310"/>
      <c r="F148" s="310"/>
      <c r="G148" s="311"/>
    </row>
    <row r="149" spans="2:8" ht="15.4" customHeight="1" x14ac:dyDescent="0.4">
      <c r="B149" s="312"/>
      <c r="C149" s="313"/>
      <c r="D149" s="313"/>
      <c r="E149" s="313"/>
      <c r="F149" s="313"/>
      <c r="G149" s="314"/>
    </row>
    <row r="150" spans="2:8" ht="15.4" customHeight="1" thickBot="1" x14ac:dyDescent="0.45">
      <c r="B150" s="315"/>
      <c r="C150" s="316"/>
      <c r="D150" s="316"/>
      <c r="E150" s="316"/>
      <c r="F150" s="316"/>
      <c r="G150" s="317"/>
    </row>
    <row r="151" spans="2:8" ht="15.4" thickBot="1" x14ac:dyDescent="0.45"/>
    <row r="152" spans="2:8" ht="15.4" thickBot="1" x14ac:dyDescent="0.45">
      <c r="B152" s="28" t="s">
        <v>34</v>
      </c>
      <c r="C152" s="305" t="s">
        <v>2</v>
      </c>
      <c r="D152" s="306"/>
      <c r="E152" s="306"/>
      <c r="F152" s="28" t="s">
        <v>7</v>
      </c>
      <c r="G152" s="28" t="s">
        <v>8</v>
      </c>
      <c r="H152" s="65"/>
    </row>
    <row r="153" spans="2:8" x14ac:dyDescent="0.4">
      <c r="B153" s="30"/>
      <c r="C153" s="18" t="s">
        <v>35</v>
      </c>
      <c r="D153" s="19">
        <v>11</v>
      </c>
      <c r="E153" s="20" t="s">
        <v>35</v>
      </c>
      <c r="F153" s="26"/>
      <c r="G153" s="26"/>
      <c r="H153" s="66"/>
    </row>
    <row r="154" spans="2:8" x14ac:dyDescent="0.4">
      <c r="B154" s="31" t="s">
        <v>84</v>
      </c>
      <c r="C154" s="42" t="s">
        <v>141</v>
      </c>
      <c r="D154" s="51"/>
      <c r="E154" s="22"/>
      <c r="F154" s="26">
        <f>950000000*0.065</f>
        <v>61750000</v>
      </c>
      <c r="G154" s="26"/>
      <c r="H154" s="66"/>
    </row>
    <row r="155" spans="2:8" x14ac:dyDescent="0.4">
      <c r="B155" s="31" t="s">
        <v>85</v>
      </c>
      <c r="C155" s="21"/>
      <c r="D155" s="69" t="s">
        <v>142</v>
      </c>
      <c r="E155" s="22"/>
      <c r="F155" s="26"/>
      <c r="G155" s="26">
        <f>+F154</f>
        <v>61750000</v>
      </c>
      <c r="H155" s="66"/>
    </row>
    <row r="156" spans="2:8" x14ac:dyDescent="0.4">
      <c r="B156" s="31"/>
      <c r="C156" s="21"/>
      <c r="D156" s="69"/>
      <c r="E156" s="22"/>
      <c r="F156" s="26"/>
      <c r="G156" s="26"/>
      <c r="H156" s="66"/>
    </row>
    <row r="157" spans="2:8" ht="15.4" thickBot="1" x14ac:dyDescent="0.45">
      <c r="B157" s="17"/>
      <c r="C157" s="23" t="s">
        <v>226</v>
      </c>
      <c r="D157" s="24"/>
      <c r="E157" s="25"/>
      <c r="F157" s="27"/>
      <c r="G157" s="27"/>
      <c r="H157" s="56"/>
    </row>
    <row r="158" spans="2:8" ht="15.4" thickBot="1" x14ac:dyDescent="0.45"/>
    <row r="159" spans="2:8" ht="15" customHeight="1" x14ac:dyDescent="0.4">
      <c r="B159" s="309" t="s">
        <v>82</v>
      </c>
      <c r="C159" s="310"/>
      <c r="D159" s="310"/>
      <c r="E159" s="310"/>
      <c r="F159" s="310"/>
      <c r="G159" s="311"/>
    </row>
    <row r="160" spans="2:8" ht="15.4" customHeight="1" x14ac:dyDescent="0.4">
      <c r="B160" s="312"/>
      <c r="C160" s="313"/>
      <c r="D160" s="313"/>
      <c r="E160" s="313"/>
      <c r="F160" s="313"/>
      <c r="G160" s="314"/>
    </row>
    <row r="161" spans="2:8" ht="15.4" customHeight="1" thickBot="1" x14ac:dyDescent="0.45">
      <c r="B161" s="315"/>
      <c r="C161" s="316"/>
      <c r="D161" s="316"/>
      <c r="E161" s="316"/>
      <c r="F161" s="316"/>
      <c r="G161" s="317"/>
    </row>
    <row r="162" spans="2:8" ht="15.4" thickBot="1" x14ac:dyDescent="0.45"/>
    <row r="163" spans="2:8" ht="15.4" thickBot="1" x14ac:dyDescent="0.45">
      <c r="B163" s="113" t="s">
        <v>2</v>
      </c>
      <c r="C163" s="114">
        <v>2026</v>
      </c>
      <c r="D163" s="188">
        <v>2025</v>
      </c>
      <c r="E163" s="188">
        <v>2024</v>
      </c>
      <c r="F163" s="188">
        <v>2023</v>
      </c>
      <c r="G163" s="114">
        <v>2022</v>
      </c>
      <c r="H163" s="110"/>
    </row>
    <row r="164" spans="2:8" ht="15.4" thickBot="1" x14ac:dyDescent="0.45">
      <c r="B164" s="13" t="s">
        <v>29</v>
      </c>
      <c r="C164" s="8" t="s">
        <v>30</v>
      </c>
      <c r="D164" s="189">
        <v>31300000</v>
      </c>
      <c r="E164" s="189">
        <v>31300000</v>
      </c>
      <c r="F164" s="189">
        <v>31100000</v>
      </c>
      <c r="G164" s="9">
        <v>31100000</v>
      </c>
      <c r="H164" s="111"/>
    </row>
    <row r="165" spans="2:8" ht="15.4" thickBot="1" x14ac:dyDescent="0.45">
      <c r="B165" s="13" t="s">
        <v>31</v>
      </c>
      <c r="C165" s="8" t="s">
        <v>30</v>
      </c>
      <c r="D165" s="189">
        <v>15500000</v>
      </c>
      <c r="E165" s="189">
        <v>19000000</v>
      </c>
      <c r="F165" s="189">
        <v>25800000</v>
      </c>
      <c r="G165" s="9">
        <v>25800000</v>
      </c>
      <c r="H165" s="111"/>
    </row>
    <row r="166" spans="2:8" ht="15.4" thickBot="1" x14ac:dyDescent="0.45">
      <c r="B166" s="13" t="s">
        <v>32</v>
      </c>
      <c r="C166" s="8" t="s">
        <v>30</v>
      </c>
      <c r="D166" s="189">
        <v>28250000</v>
      </c>
      <c r="E166" s="189">
        <v>38320000</v>
      </c>
      <c r="F166" s="189">
        <v>48500000</v>
      </c>
      <c r="G166" s="9">
        <v>38500000</v>
      </c>
      <c r="H166" s="111"/>
    </row>
    <row r="167" spans="2:8" ht="15.4" thickBot="1" x14ac:dyDescent="0.45">
      <c r="B167" s="14" t="s">
        <v>6</v>
      </c>
      <c r="C167" s="15" t="s">
        <v>30</v>
      </c>
      <c r="D167" s="190">
        <f>SUM(D163:D166)</f>
        <v>75052025</v>
      </c>
      <c r="E167" s="190">
        <f t="shared" ref="E167:G167" si="2">SUM(E163:E166)</f>
        <v>88622024</v>
      </c>
      <c r="F167" s="190">
        <f t="shared" si="2"/>
        <v>105402023</v>
      </c>
      <c r="G167" s="16">
        <f t="shared" si="2"/>
        <v>95402022</v>
      </c>
      <c r="H167" s="112"/>
    </row>
    <row r="168" spans="2:8" ht="15.4" thickBot="1" x14ac:dyDescent="0.45">
      <c r="B168" s="115"/>
      <c r="C168" s="110"/>
      <c r="D168" s="298"/>
      <c r="E168" s="198">
        <f>ROUND(+(D167+E167+F167)/3,0)</f>
        <v>89692024</v>
      </c>
      <c r="F168" s="298"/>
      <c r="G168" s="112"/>
      <c r="H168" s="112"/>
    </row>
    <row r="169" spans="2:8" ht="15.4" thickBot="1" x14ac:dyDescent="0.45"/>
    <row r="170" spans="2:8" ht="15.4" thickBot="1" x14ac:dyDescent="0.45">
      <c r="B170" s="29" t="s">
        <v>34</v>
      </c>
      <c r="C170" s="305" t="s">
        <v>2</v>
      </c>
      <c r="D170" s="306"/>
      <c r="E170" s="306"/>
      <c r="F170" s="28" t="s">
        <v>7</v>
      </c>
      <c r="G170" s="28" t="s">
        <v>8</v>
      </c>
      <c r="H170" s="65"/>
    </row>
    <row r="171" spans="2:8" x14ac:dyDescent="0.4">
      <c r="B171" s="30"/>
      <c r="C171" s="18" t="s">
        <v>35</v>
      </c>
      <c r="D171" s="19">
        <v>12</v>
      </c>
      <c r="E171" s="20" t="s">
        <v>35</v>
      </c>
      <c r="F171" s="26"/>
      <c r="G171" s="26"/>
      <c r="H171" s="66"/>
    </row>
    <row r="172" spans="2:8" x14ac:dyDescent="0.4">
      <c r="B172" s="31" t="s">
        <v>84</v>
      </c>
      <c r="C172" s="21" t="s">
        <v>146</v>
      </c>
      <c r="D172" s="51"/>
      <c r="E172" s="22"/>
      <c r="F172" s="26">
        <f>+E168</f>
        <v>89692024</v>
      </c>
      <c r="G172" s="26"/>
      <c r="H172" s="66"/>
    </row>
    <row r="173" spans="2:8" x14ac:dyDescent="0.4">
      <c r="B173" s="31" t="s">
        <v>85</v>
      </c>
      <c r="C173" s="21"/>
      <c r="D173" s="51" t="s">
        <v>227</v>
      </c>
      <c r="E173" s="22"/>
      <c r="F173" s="26"/>
      <c r="G173" s="26">
        <f>+F172</f>
        <v>89692024</v>
      </c>
      <c r="H173" s="66"/>
    </row>
    <row r="174" spans="2:8" ht="15.4" thickBot="1" x14ac:dyDescent="0.45">
      <c r="B174" s="17"/>
      <c r="C174" s="23" t="s">
        <v>228</v>
      </c>
      <c r="D174" s="24"/>
      <c r="E174" s="25"/>
      <c r="F174" s="27"/>
      <c r="G174" s="27"/>
      <c r="H174" s="56"/>
    </row>
  </sheetData>
  <mergeCells count="32">
    <mergeCell ref="C47:E47"/>
    <mergeCell ref="C49:D49"/>
    <mergeCell ref="C50:E51"/>
    <mergeCell ref="B5:F5"/>
    <mergeCell ref="C7:F7"/>
    <mergeCell ref="B34:J34"/>
    <mergeCell ref="B43:G45"/>
    <mergeCell ref="C36:E36"/>
    <mergeCell ref="C40:E41"/>
    <mergeCell ref="C75:E75"/>
    <mergeCell ref="B81:G84"/>
    <mergeCell ref="B112:C112"/>
    <mergeCell ref="C86:E86"/>
    <mergeCell ref="C90:E91"/>
    <mergeCell ref="C93:E93"/>
    <mergeCell ref="C101:E102"/>
    <mergeCell ref="C78:E78"/>
    <mergeCell ref="B53:G54"/>
    <mergeCell ref="B55:G57"/>
    <mergeCell ref="C59:E59"/>
    <mergeCell ref="C65:E65"/>
    <mergeCell ref="B71:G73"/>
    <mergeCell ref="C115:E115"/>
    <mergeCell ref="C119:E120"/>
    <mergeCell ref="C170:E170"/>
    <mergeCell ref="C127:E127"/>
    <mergeCell ref="B140:G140"/>
    <mergeCell ref="C142:E142"/>
    <mergeCell ref="B148:G150"/>
    <mergeCell ref="C152:E152"/>
    <mergeCell ref="B159:G161"/>
    <mergeCell ref="B122:G12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20A0-2F56-4A9C-8E2D-591FAE904295}">
  <dimension ref="A1"/>
  <sheetViews>
    <sheetView zoomScale="80" zoomScaleNormal="80" workbookViewId="0">
      <selection activeCell="K16" sqref="K16"/>
    </sheetView>
  </sheetViews>
  <sheetFormatPr baseColWidth="10" defaultRowHeight="14.25" x14ac:dyDescent="0.4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Ejercicio</vt:lpstr>
      <vt:lpstr>PPE NIC16</vt:lpstr>
      <vt:lpstr>NIC 37 Prov</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Filgueira</dc:creator>
  <cp:lastModifiedBy>Carlos Andrés Filgueira</cp:lastModifiedBy>
  <dcterms:created xsi:type="dcterms:W3CDTF">2023-08-24T23:54:24Z</dcterms:created>
  <dcterms:modified xsi:type="dcterms:W3CDTF">2025-11-18T23:21:55Z</dcterms:modified>
</cp:coreProperties>
</file>