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Filgueira\OneDrive\Desktop\"/>
    </mc:Choice>
  </mc:AlternateContent>
  <xr:revisionPtr revIDLastSave="0" documentId="13_ncr:1_{F2FA46D5-215E-4CB3-910C-C8A72557A19A}" xr6:coauthVersionLast="47" xr6:coauthVersionMax="47" xr10:uidLastSave="{00000000-0000-0000-0000-000000000000}"/>
  <bookViews>
    <workbookView xWindow="43080" yWindow="-120" windowWidth="20640" windowHeight="11040" activeTab="3" xr2:uid="{398E011B-AA28-4157-AD08-970AF8C49880}"/>
  </bookViews>
  <sheets>
    <sheet name="Preguntas" sheetId="7" r:id="rId1"/>
    <sheet name="Ej 2 - 01" sheetId="4" r:id="rId2"/>
    <sheet name="Ej 2 - 02" sheetId="5" r:id="rId3"/>
    <sheet name="Tarea 1" sheetId="8" r:id="rId4"/>
    <sheet name="Tarea 2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4" l="1"/>
  <c r="D32" i="4"/>
  <c r="G88" i="9"/>
  <c r="G84" i="9"/>
  <c r="G80" i="9"/>
  <c r="G72" i="9"/>
  <c r="G68" i="9"/>
  <c r="G64" i="9"/>
  <c r="G56" i="9"/>
  <c r="F51" i="9"/>
  <c r="G52" i="9" s="1"/>
  <c r="G48" i="9"/>
  <c r="E26" i="9"/>
  <c r="E25" i="9"/>
  <c r="E14" i="9"/>
  <c r="H11" i="9"/>
  <c r="H10" i="9"/>
  <c r="H7" i="9"/>
  <c r="H61" i="8"/>
  <c r="H29" i="8"/>
  <c r="H13" i="8"/>
  <c r="G13" i="8"/>
  <c r="F13" i="8"/>
  <c r="E13" i="8"/>
  <c r="E14" i="8" s="1"/>
  <c r="H69" i="8"/>
  <c r="I70" i="8" s="1"/>
  <c r="E62" i="8"/>
  <c r="E78" i="8" s="1"/>
  <c r="I30" i="8"/>
  <c r="F16" i="8"/>
  <c r="G16" i="8" s="1"/>
  <c r="F8" i="8"/>
  <c r="F14" i="8" s="1"/>
  <c r="F19" i="8" l="1"/>
  <c r="H45" i="8" s="1"/>
  <c r="I46" i="8" s="1"/>
  <c r="F21" i="8"/>
  <c r="E19" i="8"/>
  <c r="H37" i="8" s="1"/>
  <c r="I38" i="8" s="1"/>
  <c r="E21" i="8"/>
  <c r="G19" i="8"/>
  <c r="H53" i="8" s="1"/>
  <c r="I54" i="8" s="1"/>
  <c r="H16" i="8"/>
  <c r="I16" i="8" s="1"/>
  <c r="G8" i="8"/>
  <c r="G14" i="8" l="1"/>
  <c r="G21" i="8" s="1"/>
  <c r="H8" i="8"/>
  <c r="H14" i="8" l="1"/>
  <c r="I8" i="8"/>
  <c r="I14" i="8" s="1"/>
  <c r="I19" i="8" l="1"/>
  <c r="H77" i="8" s="1"/>
  <c r="I78" i="8" s="1"/>
  <c r="H19" i="8"/>
  <c r="H21" i="8" s="1"/>
  <c r="I62" i="8" s="1"/>
  <c r="I21" i="8" l="1"/>
  <c r="F216" i="5" l="1"/>
  <c r="F218" i="5" s="1"/>
  <c r="F194" i="5" l="1"/>
  <c r="D180" i="5"/>
  <c r="E37" i="5"/>
  <c r="D26" i="5"/>
  <c r="G14" i="5"/>
  <c r="E20" i="5" s="1"/>
  <c r="D15" i="4"/>
  <c r="F195" i="5"/>
  <c r="F197" i="5"/>
  <c r="F196" i="5"/>
  <c r="D74" i="5"/>
  <c r="F55" i="5"/>
  <c r="E15" i="4"/>
  <c r="D208" i="5" l="1"/>
  <c r="G195" i="5"/>
  <c r="H195" i="5" s="1"/>
  <c r="G196" i="5"/>
  <c r="H196" i="5" s="1"/>
  <c r="G197" i="5"/>
  <c r="H197" i="5" s="1"/>
  <c r="G194" i="5"/>
  <c r="H194" i="5" s="1"/>
  <c r="C185" i="5"/>
  <c r="B180" i="5"/>
  <c r="D186" i="5" s="1"/>
  <c r="C160" i="5"/>
  <c r="E155" i="5"/>
  <c r="D155" i="5"/>
  <c r="B155" i="5"/>
  <c r="D161" i="5" s="1"/>
  <c r="D137" i="5"/>
  <c r="D131" i="5"/>
  <c r="F131" i="5" s="1"/>
  <c r="F136" i="5" s="1"/>
  <c r="G137" i="5" s="1"/>
  <c r="B131" i="5"/>
  <c r="C136" i="5" s="1"/>
  <c r="C104" i="5"/>
  <c r="I91" i="5"/>
  <c r="I92" i="5"/>
  <c r="I93" i="5"/>
  <c r="I94" i="5"/>
  <c r="I95" i="5"/>
  <c r="F91" i="5"/>
  <c r="G91" i="5" s="1"/>
  <c r="F92" i="5"/>
  <c r="G92" i="5" s="1"/>
  <c r="F93" i="5"/>
  <c r="G93" i="5" s="1"/>
  <c r="F94" i="5"/>
  <c r="G94" i="5" s="1"/>
  <c r="F95" i="5"/>
  <c r="G95" i="5" s="1"/>
  <c r="D99" i="5"/>
  <c r="D80" i="5"/>
  <c r="F74" i="5"/>
  <c r="F79" i="5" s="1"/>
  <c r="G80" i="5" s="1"/>
  <c r="B74" i="5"/>
  <c r="C79" i="5" s="1"/>
  <c r="C42" i="5"/>
  <c r="D37" i="5"/>
  <c r="F37" i="5" s="1"/>
  <c r="B37" i="5"/>
  <c r="D43" i="5" s="1"/>
  <c r="F20" i="5"/>
  <c r="F25" i="5" s="1"/>
  <c r="G26" i="5" s="1"/>
  <c r="F32" i="4"/>
  <c r="F37" i="4"/>
  <c r="E174" i="5"/>
  <c r="F174" i="5"/>
  <c r="G174" i="5"/>
  <c r="D174" i="5"/>
  <c r="D151" i="5"/>
  <c r="B99" i="5"/>
  <c r="D105" i="5" s="1"/>
  <c r="D19" i="4"/>
  <c r="D17" i="4"/>
  <c r="K95" i="5" l="1"/>
  <c r="K94" i="5"/>
  <c r="K93" i="5"/>
  <c r="K92" i="5"/>
  <c r="H198" i="5"/>
  <c r="E202" i="5" s="1"/>
  <c r="F202" i="5" s="1"/>
  <c r="F207" i="5" s="1"/>
  <c r="G208" i="5" s="1"/>
  <c r="K91" i="5"/>
  <c r="D176" i="5"/>
  <c r="F155" i="5"/>
  <c r="F160" i="5" s="1"/>
  <c r="G161" i="5" s="1"/>
  <c r="F42" i="5"/>
  <c r="G43" i="5" s="1"/>
  <c r="E176" i="5" l="1"/>
  <c r="E180" i="5" s="1"/>
  <c r="F180" i="5" s="1"/>
  <c r="F185" i="5" s="1"/>
  <c r="G186" i="5" s="1"/>
  <c r="K96" i="5"/>
  <c r="E99" i="5" s="1"/>
  <c r="F99" i="5" s="1"/>
  <c r="F104" i="5" s="1"/>
  <c r="G105" i="5" s="1"/>
</calcChain>
</file>

<file path=xl/sharedStrings.xml><?xml version="1.0" encoding="utf-8"?>
<sst xmlns="http://schemas.openxmlformats.org/spreadsheetml/2006/main" count="476" uniqueCount="223">
  <si>
    <t>Provisión</t>
  </si>
  <si>
    <t>Detalle</t>
  </si>
  <si>
    <t>Pasivo</t>
  </si>
  <si>
    <t>Fecha</t>
  </si>
  <si>
    <t>Debe</t>
  </si>
  <si>
    <t>Haber</t>
  </si>
  <si>
    <t>-</t>
  </si>
  <si>
    <t>$</t>
  </si>
  <si>
    <t>Utilidad antes de Impuesto</t>
  </si>
  <si>
    <t>Total de Activos</t>
  </si>
  <si>
    <t>Total de Ingresos</t>
  </si>
  <si>
    <t>Base</t>
  </si>
  <si>
    <t>Monto</t>
  </si>
  <si>
    <t>Materialidad (MP)</t>
  </si>
  <si>
    <t>Utilidad Antes de Impuesto</t>
  </si>
  <si>
    <t>Total de Ingresos de Explotación</t>
  </si>
  <si>
    <t xml:space="preserve">Explicación de la decisión en la determinación de la Materialidad
</t>
  </si>
  <si>
    <r>
      <t xml:space="preserve">i. </t>
    </r>
    <r>
      <rPr>
        <b/>
        <u/>
        <sz val="12"/>
        <color theme="1"/>
        <rFont val="Georgia"/>
        <family val="1"/>
      </rPr>
      <t>Límite de error tolerable (2,5 puntos)</t>
    </r>
  </si>
  <si>
    <t>%</t>
  </si>
  <si>
    <t>LET</t>
  </si>
  <si>
    <t>Materialidad</t>
  </si>
  <si>
    <r>
      <t xml:space="preserve">i. </t>
    </r>
    <r>
      <rPr>
        <b/>
        <u/>
        <sz val="12"/>
        <color theme="1"/>
        <rFont val="Georgia"/>
        <family val="1"/>
      </rPr>
      <t>Umbral de error tolerable (2,5 puntos)</t>
    </r>
  </si>
  <si>
    <t>Después de obtener la materialidad se encuentra con las siguientes diferencias que debe evaluar, si es obligatorio, se sugiere o se guarda en los papeles de trabajo los ajustes.</t>
  </si>
  <si>
    <t>Auditoría</t>
  </si>
  <si>
    <t>Ajuste</t>
  </si>
  <si>
    <t>Gastos</t>
  </si>
  <si>
    <t>3.11.002 Vacaciones</t>
  </si>
  <si>
    <t>3.11.015 Catastrofe</t>
  </si>
  <si>
    <t>3.11.018 Juicios</t>
  </si>
  <si>
    <t>3.11.019 Garantías</t>
  </si>
  <si>
    <t>La dirección de la empresa le pide su opinión si se debe generar algún registro contable lo siguiente:</t>
  </si>
  <si>
    <t>BCE</t>
  </si>
  <si>
    <t>En auditoría se solicita información para evaluar posibles cuentas por cobrar y el registro de las provisiones</t>
  </si>
  <si>
    <t>a)     Provisión Vacaciones, se tiene el siguiente detalle:</t>
  </si>
  <si>
    <t>Imponible</t>
  </si>
  <si>
    <t>mes 1</t>
  </si>
  <si>
    <t>mes 2</t>
  </si>
  <si>
    <t>mes 3</t>
  </si>
  <si>
    <t>Promedio</t>
  </si>
  <si>
    <t>Valor Diario</t>
  </si>
  <si>
    <t>Meses</t>
  </si>
  <si>
    <t>Total</t>
  </si>
  <si>
    <t>Aurora Filgueira</t>
  </si>
  <si>
    <t>Paulina Ulloa</t>
  </si>
  <si>
    <t>Javiera Filgueira</t>
  </si>
  <si>
    <t>Marjorie Filgueira</t>
  </si>
  <si>
    <t>Maxi Ramos</t>
  </si>
  <si>
    <t>d) El detalle de los juicios es el siguiente:</t>
  </si>
  <si>
    <t>RUT</t>
  </si>
  <si>
    <t>Origen</t>
  </si>
  <si>
    <t>Probabilidad de Ocurrencia</t>
  </si>
  <si>
    <t>10.000-2</t>
  </si>
  <si>
    <t>Demanda Civil</t>
  </si>
  <si>
    <t>11.000-4</t>
  </si>
  <si>
    <t>18.000-3</t>
  </si>
  <si>
    <t>17.000-4</t>
  </si>
  <si>
    <t>21.000-k</t>
  </si>
  <si>
    <t>Costos y Reajustes</t>
  </si>
  <si>
    <t>Totales</t>
  </si>
  <si>
    <t>Remuneración</t>
  </si>
  <si>
    <t>N/A</t>
  </si>
  <si>
    <t>Arriendo</t>
  </si>
  <si>
    <t>Repuestos</t>
  </si>
  <si>
    <t>Valor</t>
  </si>
  <si>
    <t>Vencimiento</t>
  </si>
  <si>
    <t>Periodo</t>
  </si>
  <si>
    <t xml:space="preserve">Días </t>
  </si>
  <si>
    <t>Luz</t>
  </si>
  <si>
    <t>Agua</t>
  </si>
  <si>
    <t>Celular</t>
  </si>
  <si>
    <t>Fono</t>
  </si>
  <si>
    <t>2.11.001 Provisión Vacaciones</t>
  </si>
  <si>
    <t>2.11.004 Provisión Catastrofe</t>
  </si>
  <si>
    <t>2.11.005 Provisión Juicios</t>
  </si>
  <si>
    <t>2.11.006 Provisión Garantias</t>
  </si>
  <si>
    <t>2.11.008 Provisión Reestructuración</t>
  </si>
  <si>
    <t>2.11.007 Provisión mediambiental</t>
  </si>
  <si>
    <t>3.11.020 Mediambiental</t>
  </si>
  <si>
    <t>3.11.021 Reestructuración</t>
  </si>
  <si>
    <t>20.01.2024</t>
  </si>
  <si>
    <t>15.01.2024</t>
  </si>
  <si>
    <t>17.01.2024</t>
  </si>
  <si>
    <t xml:space="preserve">Glosa: </t>
  </si>
  <si>
    <t>UET</t>
  </si>
  <si>
    <t>2.11.009 Provisión Contrato Oneroso</t>
  </si>
  <si>
    <t>Glosa: Propone el ajuste contable</t>
  </si>
  <si>
    <t>Gasto</t>
  </si>
  <si>
    <t>Sin registro contable</t>
  </si>
  <si>
    <t>Glosa: Propone ajuste contable</t>
  </si>
  <si>
    <t>2.11.020 Provisión Gastos Basicos</t>
  </si>
  <si>
    <t>Gastos basicos</t>
  </si>
  <si>
    <t>12.01.2024</t>
  </si>
  <si>
    <t>Solicite los comprobantes de egresos emitidos entre la fecha de cierre y la fecha de revisión y verifique que las facturas y documentos cancelados por gastos, compras o servicios realizados o utilizados antes de la fecha de cierre se encuentren registrados en el listado detallado.  En caso contrario deben devengarse el gasto.</t>
  </si>
  <si>
    <t>Obligación Presente</t>
  </si>
  <si>
    <t>Suceso Pasado</t>
  </si>
  <si>
    <t>Estimación Fiable</t>
  </si>
  <si>
    <t>Salida de Recursos</t>
  </si>
  <si>
    <t>Reestructuración</t>
  </si>
  <si>
    <t>Contratos Onerosos</t>
  </si>
  <si>
    <t>Pasivos por Restructuración</t>
  </si>
  <si>
    <t>Reembolsos Recibidos de Provisiones</t>
  </si>
  <si>
    <t>4. Señale los criterios Copulativos de las Provisiones (5 puntos):</t>
  </si>
  <si>
    <t>5. Señale las aplicaciones específicas de las Provisiones (5 puntos):</t>
  </si>
  <si>
    <t>5 puntos</t>
  </si>
  <si>
    <t>Partes IV - Usted es el encargado de auditoría del 2025, donde debe efectuar el cálculo de la materialidad (sugerir, imponer o guardar en los papeles de trabajo los ajustes contables según la materialidad obtenida), la información que dispone es la siguiente :</t>
  </si>
  <si>
    <t>Contrato Oneroso</t>
  </si>
  <si>
    <t>Glosa: Se propone el ajuste contable</t>
  </si>
  <si>
    <t>2) La entidad en mayo, del próximo año debe cancelar por conceptos medioambientales al estado el 1% de las ventas generadas en el año, la entidad genero ventas por $6.900.000.000.</t>
  </si>
  <si>
    <t>Provisión Cambios Normativos</t>
  </si>
  <si>
    <t>Glosa:</t>
  </si>
  <si>
    <t>Sin Ajuste Contable</t>
  </si>
  <si>
    <t xml:space="preserve">4) El 31 de octubre del año 2024, gerencia tomó la decisión de cerrar un departamento.   </t>
  </si>
  <si>
    <t xml:space="preserve">b)	Provisión Riesgos Políticos (por el conflicto de Estados Unidos contra China), se espera una pérdida en la diferencia de tipo de cambio en la importación por $45.000.000.  </t>
  </si>
  <si>
    <t>c) La sociedad, recibe información por parte de los brasileños de su sistema “Quake Red Alert” con una certeza comprobada de un 95% un sismo que generará un daño por en nuestra planta por $25.000.000</t>
  </si>
  <si>
    <t>15.12.2024 al 14.01.2025</t>
  </si>
  <si>
    <t>20.12.2024 al 19.01.2025</t>
  </si>
  <si>
    <t>13.12.2024 al 10.01.2025</t>
  </si>
  <si>
    <t>A continuación, se le entrega una serie de Ejercicios, para auditar al 31.12.2025.</t>
  </si>
  <si>
    <t>e) Se venden productos con garantía, al 31 de diciembre de 2025 las ventas fueron de $6.900.000.000, según la información proporcionada el gasto incurrido en la garantía de los productos vendidos en años anteriores fue el siguiente en cada año.</t>
  </si>
  <si>
    <t>f) El detalle de las facturas de compra encontradas en el 2026 con respecto al 2025 es la siguiente, evalúe su provisión:</t>
  </si>
  <si>
    <t>1. Señale seis medidas de Control Interno que debe tener una empresa sobre las cuentas y documentos por pagar (10 puntos):</t>
  </si>
  <si>
    <t>2. En las pruebas de cumplimiento, señale la forma que se deben tomar las muestras, cuantos proveedores se deben confirmar, y que procedimientos alternativos puede realizar  (10 puntos):</t>
  </si>
  <si>
    <t>Para la Confirmación de proveedores se confirmarán como mínimo 10 proveedores desde el mayor al menor.</t>
  </si>
  <si>
    <t>1) Revisión Pagos Posteriores</t>
  </si>
  <si>
    <t>2) Revisión de Respaldos</t>
  </si>
  <si>
    <t>3) Revisión otras formas de pago</t>
  </si>
  <si>
    <t>Procedimientos alternativos</t>
  </si>
  <si>
    <r>
      <rPr>
        <b/>
        <sz val="11"/>
        <color theme="1"/>
        <rFont val="Georgia"/>
        <family val="1"/>
      </rPr>
      <t xml:space="preserve">Segregación de funciones: </t>
    </r>
    <r>
      <rPr>
        <sz val="11"/>
        <color theme="1"/>
        <rFont val="Georgia"/>
        <family val="1"/>
      </rPr>
      <t xml:space="preserve">separar la responsabilidad de autorizar compras, registrar las transacciones y efectuar los pagos.
</t>
    </r>
    <r>
      <rPr>
        <b/>
        <sz val="11"/>
        <color theme="1"/>
        <rFont val="Georgia"/>
        <family val="1"/>
      </rPr>
      <t>Autorización previa:</t>
    </r>
    <r>
      <rPr>
        <sz val="11"/>
        <color theme="1"/>
        <rFont val="Georgia"/>
        <family val="1"/>
      </rPr>
      <t xml:space="preserve"> toda factura o documento debe estar aprobado por un responsable antes de contabilizarse o pagarse.
</t>
    </r>
    <r>
      <rPr>
        <b/>
        <sz val="11"/>
        <color theme="1"/>
        <rFont val="Georgia"/>
        <family val="1"/>
      </rPr>
      <t xml:space="preserve">Conciliación periódica: </t>
    </r>
    <r>
      <rPr>
        <sz val="11"/>
        <color theme="1"/>
        <rFont val="Georgia"/>
        <family val="1"/>
      </rPr>
      <t xml:space="preserve">comparar saldos contables de cuentas por pagar con los estados de cuenta de proveedores.
</t>
    </r>
    <r>
      <rPr>
        <b/>
        <sz val="11"/>
        <color theme="1"/>
        <rFont val="Georgia"/>
        <family val="1"/>
      </rPr>
      <t>Documentación de respaldo:</t>
    </r>
    <r>
      <rPr>
        <sz val="11"/>
        <color theme="1"/>
        <rFont val="Georgia"/>
        <family val="1"/>
      </rPr>
      <t xml:space="preserve"> exigir órdenes de compra, contratos y guías de despacho antes de registrar una obligación.
</t>
    </r>
    <r>
      <rPr>
        <b/>
        <sz val="11"/>
        <color theme="1"/>
        <rFont val="Georgia"/>
        <family val="1"/>
      </rPr>
      <t>Control de accesos:</t>
    </r>
    <r>
      <rPr>
        <sz val="11"/>
        <color theme="1"/>
        <rFont val="Georgia"/>
        <family val="1"/>
      </rPr>
      <t xml:space="preserve"> limitar el acceso al módulo de cuentas por pagar y tesorería solo a personal autorizado.
</t>
    </r>
    <r>
      <rPr>
        <b/>
        <sz val="11"/>
        <color theme="1"/>
        <rFont val="Georgia"/>
        <family val="1"/>
      </rPr>
      <t>Revisión independiente:</t>
    </r>
    <r>
      <rPr>
        <sz val="11"/>
        <color theme="1"/>
        <rFont val="Georgia"/>
        <family val="1"/>
      </rPr>
      <t xml:space="preserve"> auditorías internas o revisiones sorpresivas para detectar pagos duplicados o no autorizados.</t>
    </r>
  </si>
  <si>
    <t>Parte I - A continuación, se le entrega una serie de preguntas las cuales debe contestar en el recuadro determinado (Contestar en Letra Clara y Legible) (40 puntos).</t>
  </si>
  <si>
    <t>3. Como se efectúa la revisión de los pasivos no registrados (10 puntos):</t>
  </si>
  <si>
    <t>2,5 puntos</t>
  </si>
  <si>
    <t>Revisión de la PPE (factor de CM esta correcto)</t>
  </si>
  <si>
    <t>Vida Útil Normal</t>
  </si>
  <si>
    <t>Depreciación Acelerada</t>
  </si>
  <si>
    <t>No superan 25.000 UF</t>
  </si>
  <si>
    <t>Hasta 100.000 UF</t>
  </si>
  <si>
    <t>NIIF</t>
  </si>
  <si>
    <t>31.12.2024</t>
  </si>
  <si>
    <t>Edificio con muro de hormigón</t>
  </si>
  <si>
    <t>Costo</t>
  </si>
  <si>
    <t>Vida Útil</t>
  </si>
  <si>
    <t>Valor Residual</t>
  </si>
  <si>
    <t>Tasación aumento 01.01.2025</t>
  </si>
  <si>
    <t>Valor Actualizado</t>
  </si>
  <si>
    <t>Valor pagado al 31.12.2025</t>
  </si>
  <si>
    <t>Depreciación 1 año</t>
  </si>
  <si>
    <t>Valor Neto</t>
  </si>
  <si>
    <t>Ajustes Tributarios</t>
  </si>
  <si>
    <t>El ajuste de Corrección monetaria, es el mismo para los 4 registros tributarios</t>
  </si>
  <si>
    <t>31.12</t>
  </si>
  <si>
    <t>.345.</t>
  </si>
  <si>
    <t>(Activo)</t>
  </si>
  <si>
    <t>12.002.001 Edificios</t>
  </si>
  <si>
    <t>(Resultado)</t>
  </si>
  <si>
    <t>31.001.001 Corrección Monetaria</t>
  </si>
  <si>
    <t>Depreciaciones 14a Vida Útil Normal</t>
  </si>
  <si>
    <t>.346.</t>
  </si>
  <si>
    <t>35.022.034 Depreciación Edificios</t>
  </si>
  <si>
    <t>(Pasivo)</t>
  </si>
  <si>
    <t>12.004.001 Dep. Acum. Edificios</t>
  </si>
  <si>
    <t>Depreciaciones 14a Vida Útil Acelerada</t>
  </si>
  <si>
    <t xml:space="preserve">Depreciaciones 14d3 venta hasta UF 25.000 </t>
  </si>
  <si>
    <t xml:space="preserve">Depreciaciones 14d3 venta hasta UF 100.000 </t>
  </si>
  <si>
    <t>Ajustes Financieros Tasación</t>
  </si>
  <si>
    <t>01.01</t>
  </si>
  <si>
    <t>.13.</t>
  </si>
  <si>
    <t>41001002 Ganancia Valor Razonable</t>
  </si>
  <si>
    <t>Ajustes Financieros Depreciación</t>
  </si>
  <si>
    <t>.350.</t>
  </si>
  <si>
    <t>Corrección Monetaria 4,8%</t>
  </si>
  <si>
    <t>Activo Fijo Financiero 31.12.2024</t>
  </si>
  <si>
    <t>Bruto</t>
  </si>
  <si>
    <t>Depreciación</t>
  </si>
  <si>
    <t>Neto</t>
  </si>
  <si>
    <t>Utilizada</t>
  </si>
  <si>
    <t>(meses)</t>
  </si>
  <si>
    <t>Acumulada</t>
  </si>
  <si>
    <t>Terrenos</t>
  </si>
  <si>
    <t>Total Valparaíso</t>
  </si>
  <si>
    <t>Edificaciones</t>
  </si>
  <si>
    <t>Total Chillán</t>
  </si>
  <si>
    <t>Total Valdivia</t>
  </si>
  <si>
    <t xml:space="preserve">Vehículos </t>
  </si>
  <si>
    <t>Vehículos</t>
  </si>
  <si>
    <t xml:space="preserve">Información proporcionada 01.01.2025 ( </t>
  </si>
  <si>
    <t>Tasado</t>
  </si>
  <si>
    <t>Errázuriz 2312, Valparaíso</t>
  </si>
  <si>
    <t>Vega de Saldías 722, Chillán</t>
  </si>
  <si>
    <t>Walter Schmidt 425, Valdivia</t>
  </si>
  <si>
    <t>Vehículos Terrestres</t>
  </si>
  <si>
    <t>Sin cambios</t>
  </si>
  <si>
    <t>Información proporcionada 31.12.2025</t>
  </si>
  <si>
    <r>
      <t>o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Georgia"/>
        <family val="1"/>
      </rPr>
      <t>El 31 de diciembre de 2025, ocurrió un terremoto en Valdivia, el valor de mercado del edificio queda en 15.000.000.</t>
    </r>
  </si>
  <si>
    <r>
      <t>o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Georgia"/>
        <family val="1"/>
      </rPr>
      <t>El Edificio de Chillán aumenta su valor y queda en 380.000.000</t>
    </r>
  </si>
  <si>
    <r>
      <t>o</t>
    </r>
    <r>
      <rPr>
        <sz val="7"/>
        <color rgb="FF000000"/>
        <rFont val="Times New Roman"/>
        <family val="1"/>
      </rPr>
      <t xml:space="preserve">    </t>
    </r>
    <r>
      <rPr>
        <sz val="9"/>
        <color rgb="FF000000"/>
        <rFont val="Georgia"/>
        <family val="1"/>
      </rPr>
      <t>El Terreno ubicado en Valparaíso por problemas de suelo baja a un valor final de 50.000.000</t>
    </r>
  </si>
  <si>
    <t>Tasación</t>
  </si>
  <si>
    <t>.002.</t>
  </si>
  <si>
    <t>(Patrimonio)</t>
  </si>
  <si>
    <t>31.10.003 Otras Reservas</t>
  </si>
  <si>
    <t>10.01.001 Terrenos</t>
  </si>
  <si>
    <t>.003.</t>
  </si>
  <si>
    <t>12.02.001 Edificios</t>
  </si>
  <si>
    <t>41.01002 Ganancia Valor Razonable</t>
  </si>
  <si>
    <t>.004.</t>
  </si>
  <si>
    <t>Depreciación Financiera</t>
  </si>
  <si>
    <t>.1.251.</t>
  </si>
  <si>
    <t>35.02.034 Depreciación Edificios</t>
  </si>
  <si>
    <t>12.04.001 Dep. Acum. Edificios</t>
  </si>
  <si>
    <t>.1.252.</t>
  </si>
  <si>
    <t>.1.253.</t>
  </si>
  <si>
    <t>35.022.035 Depreciación Vehículos</t>
  </si>
  <si>
    <t>12.04.008 Dep. Acum. Vehículos</t>
  </si>
  <si>
    <t>Nueva informacion 31.12.2025</t>
  </si>
  <si>
    <t>.1.548.</t>
  </si>
  <si>
    <t>38.01.001 Deterioro Edificio</t>
  </si>
  <si>
    <t>Glosa: deterioro Ed. Valdivia</t>
  </si>
  <si>
    <t>.1.549.</t>
  </si>
  <si>
    <t>.1.550.</t>
  </si>
  <si>
    <t>Materialidad para efectos de planificación al 31 de diciembre de 2025 (5 puntos)</t>
  </si>
  <si>
    <r>
      <t xml:space="preserve">1)	La sociedad tiene un contrato vigente de ventas de existencias por un </t>
    </r>
    <r>
      <rPr>
        <sz val="12"/>
        <color rgb="FF0000FF"/>
        <rFont val="Georgia"/>
        <family val="1"/>
      </rPr>
      <t>valor de $60.000.000</t>
    </r>
    <r>
      <rPr>
        <sz val="12"/>
        <color theme="1"/>
        <rFont val="Georgia"/>
        <family val="1"/>
      </rPr>
      <t xml:space="preserve"> con entrega el 10 de marzo del siguiente año, al 31 de diciembre y por distintas circunstancias la entidad se da cuenta que el </t>
    </r>
    <r>
      <rPr>
        <sz val="12"/>
        <color rgb="FFFF0000"/>
        <rFont val="Georgia"/>
        <family val="1"/>
      </rPr>
      <t>costo de cumplir el contrato es de $93.000.00</t>
    </r>
    <r>
      <rPr>
        <sz val="12"/>
        <color theme="1"/>
        <rFont val="Georgia"/>
        <family val="1"/>
      </rPr>
      <t xml:space="preserve">0, se evalúa generar una provisión. </t>
    </r>
  </si>
  <si>
    <r>
      <t xml:space="preserve">3) La sociedad, recibe información al cierre de los estados financieros, por parte del experto en NIIF (mundialmente conocido), Carlos Filgueira Ramos, que la nueva norma de provisiones que se aplica el año </t>
    </r>
    <r>
      <rPr>
        <sz val="12"/>
        <color rgb="FFFF0000"/>
        <rFont val="Georgia"/>
        <family val="1"/>
      </rPr>
      <t>2028</t>
    </r>
    <r>
      <rPr>
        <sz val="12"/>
        <rFont val="Georgia"/>
        <family val="1"/>
      </rPr>
      <t xml:space="preserve"> puede tener un impacto en los estados financieros de $47.000.000 con una probabilidad del 99%.</t>
    </r>
  </si>
  <si>
    <r>
      <t xml:space="preserve">El 20 de diciembre del año 2025, el </t>
    </r>
    <r>
      <rPr>
        <sz val="12"/>
        <color rgb="FF0000FF"/>
        <rFont val="Georgia"/>
        <family val="1"/>
      </rPr>
      <t>directorio informo un plan detallado</t>
    </r>
    <r>
      <rPr>
        <sz val="12"/>
        <color theme="1"/>
        <rFont val="Georgia"/>
        <family val="1"/>
      </rPr>
      <t xml:space="preserve">; el cual tiene detallado el despido de las personas del departamento que se ejecutara entre los meses de julio del próximo año, la estimación </t>
    </r>
    <r>
      <rPr>
        <sz val="12"/>
        <color rgb="FF0000FF"/>
        <rFont val="Georgia"/>
        <family val="1"/>
      </rPr>
      <t>por costos de reestructuración es de $38.000.000.</t>
    </r>
  </si>
  <si>
    <r>
      <rPr>
        <sz val="12"/>
        <color rgb="FF0000FF"/>
        <rFont val="Georgia"/>
        <family val="1"/>
      </rPr>
      <t>10</t>
    </r>
    <r>
      <rPr>
        <sz val="12"/>
        <color rgb="FF000000"/>
        <rFont val="Georgia"/>
        <family val="1"/>
      </rPr>
      <t>.12.2024 al 09.01.2025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</si>
</sst>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.00_ ;_ * \-#,##0.00_ ;_ * &quot;-&quot;_ ;_ @_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  <font>
      <sz val="12"/>
      <color theme="1"/>
      <name val="Georgia"/>
      <family val="1"/>
    </font>
    <font>
      <b/>
      <sz val="12"/>
      <color rgb="FF000000"/>
      <name val="Georgia"/>
      <family val="1"/>
    </font>
    <font>
      <sz val="12"/>
      <color rgb="FF000000"/>
      <name val="Georgia"/>
      <family val="1"/>
    </font>
    <font>
      <b/>
      <sz val="12"/>
      <color theme="1"/>
      <name val="Georgia"/>
      <family val="1"/>
    </font>
    <font>
      <sz val="12"/>
      <name val="Georgia"/>
      <family val="1"/>
    </font>
    <font>
      <b/>
      <sz val="12"/>
      <name val="Georgia"/>
      <family val="1"/>
    </font>
    <font>
      <b/>
      <u/>
      <sz val="12"/>
      <color theme="1"/>
      <name val="Georgia"/>
      <family val="1"/>
    </font>
    <font>
      <sz val="12"/>
      <color rgb="FFFF0000"/>
      <name val="Georgia"/>
      <family val="1"/>
    </font>
    <font>
      <sz val="11"/>
      <color theme="1"/>
      <name val="Calibri"/>
      <family val="2"/>
    </font>
    <font>
      <b/>
      <sz val="11"/>
      <color rgb="FF000000"/>
      <name val="Georgia"/>
      <family val="1"/>
    </font>
    <font>
      <sz val="10"/>
      <color rgb="FF000000"/>
      <name val="Georgia"/>
      <family val="1"/>
    </font>
    <font>
      <sz val="10"/>
      <color theme="1"/>
      <name val="Georgia"/>
      <family val="1"/>
    </font>
    <font>
      <sz val="4"/>
      <color rgb="FF000000"/>
      <name val="Georgia"/>
      <family val="1"/>
    </font>
    <font>
      <sz val="4"/>
      <color theme="1"/>
      <name val="Georgia"/>
      <family val="1"/>
    </font>
    <font>
      <b/>
      <u/>
      <sz val="9"/>
      <color rgb="FF000000"/>
      <name val="Georgia"/>
      <family val="1"/>
    </font>
    <font>
      <sz val="5"/>
      <color rgb="FF000000"/>
      <name val="Georgia"/>
      <family val="1"/>
    </font>
    <font>
      <b/>
      <sz val="9"/>
      <color rgb="FF000000"/>
      <name val="Georgia"/>
      <family val="1"/>
    </font>
    <font>
      <b/>
      <sz val="9"/>
      <color theme="1"/>
      <name val="Georgia"/>
      <family val="1"/>
    </font>
    <font>
      <sz val="9"/>
      <color theme="1"/>
      <name val="Georgia"/>
      <family val="1"/>
    </font>
    <font>
      <b/>
      <sz val="4"/>
      <color theme="1"/>
      <name val="Georgia"/>
      <family val="1"/>
    </font>
    <font>
      <b/>
      <sz val="5"/>
      <color rgb="FF000000"/>
      <name val="Georgia"/>
      <family val="1"/>
    </font>
    <font>
      <sz val="9"/>
      <color rgb="FF000000"/>
      <name val="Georgia"/>
      <family val="1"/>
    </font>
    <font>
      <sz val="2"/>
      <color theme="1"/>
      <name val="Georgia"/>
      <family val="1"/>
    </font>
    <font>
      <sz val="2"/>
      <color rgb="FF000000"/>
      <name val="Georgia"/>
      <family val="1"/>
    </font>
    <font>
      <sz val="9"/>
      <color rgb="FF000000"/>
      <name val="Courier New"/>
      <family val="3"/>
    </font>
    <font>
      <sz val="7"/>
      <color rgb="FF000000"/>
      <name val="Times New Roman"/>
      <family val="1"/>
    </font>
    <font>
      <sz val="12"/>
      <color rgb="FF0000FF"/>
      <name val="Georgia"/>
      <family val="1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58">
    <xf numFmtId="0" fontId="0" fillId="0" borderId="0" xfId="0"/>
    <xf numFmtId="0" fontId="5" fillId="0" borderId="0" xfId="0" applyFont="1" applyAlignment="1">
      <alignment horizontal="justify" vertical="center" wrapText="1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center"/>
    </xf>
    <xf numFmtId="0" fontId="5" fillId="0" borderId="3" xfId="0" applyFont="1" applyBorder="1"/>
    <xf numFmtId="0" fontId="5" fillId="0" borderId="9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left"/>
    </xf>
    <xf numFmtId="0" fontId="6" fillId="7" borderId="1" xfId="0" applyFont="1" applyFill="1" applyBorder="1" applyAlignment="1">
      <alignment horizontal="justify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41" fontId="5" fillId="0" borderId="1" xfId="0" applyNumberFormat="1" applyFont="1" applyBorder="1" applyAlignment="1">
      <alignment horizontal="right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41" fontId="5" fillId="0" borderId="1" xfId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4" borderId="12" xfId="0" applyFont="1" applyFill="1" applyBorder="1" applyAlignment="1">
      <alignment horizontal="left" vertical="center"/>
    </xf>
    <xf numFmtId="0" fontId="5" fillId="4" borderId="5" xfId="0" applyFont="1" applyFill="1" applyBorder="1"/>
    <xf numFmtId="0" fontId="5" fillId="0" borderId="7" xfId="0" applyFont="1" applyBorder="1"/>
    <xf numFmtId="41" fontId="5" fillId="0" borderId="3" xfId="1" applyFont="1" applyBorder="1"/>
    <xf numFmtId="41" fontId="12" fillId="0" borderId="0" xfId="1" applyFont="1"/>
    <xf numFmtId="0" fontId="5" fillId="0" borderId="7" xfId="0" applyFont="1" applyBorder="1" applyAlignment="1">
      <alignment horizontal="left"/>
    </xf>
    <xf numFmtId="41" fontId="5" fillId="0" borderId="3" xfId="0" applyNumberFormat="1" applyFont="1" applyBorder="1"/>
    <xf numFmtId="0" fontId="5" fillId="0" borderId="9" xfId="0" applyFont="1" applyBorder="1"/>
    <xf numFmtId="0" fontId="5" fillId="5" borderId="0" xfId="0" applyFont="1" applyFill="1" applyAlignment="1">
      <alignment horizontal="left" vertical="center" wrapText="1"/>
    </xf>
    <xf numFmtId="0" fontId="5" fillId="5" borderId="0" xfId="0" applyFont="1" applyFill="1"/>
    <xf numFmtId="0" fontId="5" fillId="6" borderId="9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7" fillId="8" borderId="0" xfId="0" applyFont="1" applyFill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vertical="center" wrapText="1"/>
    </xf>
    <xf numFmtId="3" fontId="7" fillId="8" borderId="6" xfId="0" applyNumberFormat="1" applyFont="1" applyFill="1" applyBorder="1" applyAlignment="1">
      <alignment horizontal="right" vertical="center"/>
    </xf>
    <xf numFmtId="41" fontId="7" fillId="8" borderId="6" xfId="1" applyFont="1" applyFill="1" applyBorder="1" applyAlignment="1">
      <alignment horizontal="right" vertical="center"/>
    </xf>
    <xf numFmtId="164" fontId="7" fillId="8" borderId="6" xfId="1" applyNumberFormat="1" applyFont="1" applyFill="1" applyBorder="1" applyAlignment="1">
      <alignment horizontal="right" vertical="center"/>
    </xf>
    <xf numFmtId="41" fontId="7" fillId="8" borderId="0" xfId="1" applyFont="1" applyFill="1" applyAlignment="1">
      <alignment horizontal="right" vertical="center"/>
    </xf>
    <xf numFmtId="41" fontId="7" fillId="8" borderId="4" xfId="1" applyFont="1" applyFill="1" applyBorder="1" applyAlignment="1">
      <alignment horizontal="right" vertical="center"/>
    </xf>
    <xf numFmtId="0" fontId="7" fillId="8" borderId="1" xfId="0" applyFont="1" applyFill="1" applyBorder="1" applyAlignment="1">
      <alignment vertical="center" wrapText="1"/>
    </xf>
    <xf numFmtId="3" fontId="7" fillId="8" borderId="1" xfId="0" applyNumberFormat="1" applyFont="1" applyFill="1" applyBorder="1" applyAlignment="1">
      <alignment horizontal="right" vertical="center"/>
    </xf>
    <xf numFmtId="41" fontId="7" fillId="8" borderId="1" xfId="1" applyFont="1" applyFill="1" applyBorder="1" applyAlignment="1">
      <alignment horizontal="center" vertical="center"/>
    </xf>
    <xf numFmtId="0" fontId="7" fillId="8" borderId="0" xfId="0" applyFont="1" applyFill="1" applyAlignment="1">
      <alignment vertical="center" wrapText="1"/>
    </xf>
    <xf numFmtId="3" fontId="7" fillId="8" borderId="0" xfId="0" applyNumberFormat="1" applyFont="1" applyFill="1" applyAlignment="1">
      <alignment horizontal="right" vertical="center"/>
    </xf>
    <xf numFmtId="41" fontId="7" fillId="8" borderId="0" xfId="1" applyFont="1" applyFill="1" applyBorder="1" applyAlignment="1">
      <alignment horizontal="right" vertical="center"/>
    </xf>
    <xf numFmtId="41" fontId="7" fillId="8" borderId="0" xfId="1" applyFont="1" applyFill="1" applyBorder="1" applyAlignment="1">
      <alignment horizontal="center" vertical="center"/>
    </xf>
    <xf numFmtId="164" fontId="7" fillId="8" borderId="0" xfId="1" applyNumberFormat="1" applyFont="1" applyFill="1" applyBorder="1" applyAlignment="1">
      <alignment horizontal="right" vertical="center"/>
    </xf>
    <xf numFmtId="41" fontId="6" fillId="6" borderId="1" xfId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right" vertical="center" wrapText="1"/>
    </xf>
    <xf numFmtId="9" fontId="7" fillId="0" borderId="6" xfId="0" applyNumberFormat="1" applyFont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3" fontId="7" fillId="6" borderId="4" xfId="0" applyNumberFormat="1" applyFont="1" applyFill="1" applyBorder="1" applyAlignment="1">
      <alignment horizontal="right" vertical="center" wrapText="1"/>
    </xf>
    <xf numFmtId="3" fontId="7" fillId="6" borderId="6" xfId="0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right" vertical="center" wrapText="1"/>
    </xf>
    <xf numFmtId="3" fontId="5" fillId="0" borderId="0" xfId="0" applyNumberFormat="1" applyFont="1"/>
    <xf numFmtId="0" fontId="7" fillId="8" borderId="6" xfId="0" applyFont="1" applyFill="1" applyBorder="1" applyAlignment="1">
      <alignment horizontal="right" vertical="center"/>
    </xf>
    <xf numFmtId="41" fontId="7" fillId="8" borderId="6" xfId="0" applyNumberFormat="1" applyFont="1" applyFill="1" applyBorder="1" applyAlignment="1">
      <alignment horizontal="right" vertical="center"/>
    </xf>
    <xf numFmtId="0" fontId="5" fillId="0" borderId="1" xfId="0" applyFont="1" applyBorder="1"/>
    <xf numFmtId="41" fontId="6" fillId="8" borderId="6" xfId="0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right" vertical="center" wrapText="1"/>
    </xf>
    <xf numFmtId="9" fontId="7" fillId="3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3" fontId="6" fillId="5" borderId="4" xfId="0" applyNumberFormat="1" applyFont="1" applyFill="1" applyBorder="1" applyAlignment="1">
      <alignment horizontal="right" vertical="center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8" borderId="0" xfId="0" applyFont="1" applyFill="1"/>
    <xf numFmtId="0" fontId="14" fillId="8" borderId="14" xfId="0" applyFont="1" applyFill="1" applyBorder="1" applyAlignment="1">
      <alignment vertical="center"/>
    </xf>
    <xf numFmtId="0" fontId="15" fillId="8" borderId="3" xfId="0" applyFont="1" applyFill="1" applyBorder="1" applyAlignment="1">
      <alignment vertical="center"/>
    </xf>
    <xf numFmtId="0" fontId="15" fillId="8" borderId="4" xfId="0" applyFont="1" applyFill="1" applyBorder="1" applyAlignment="1">
      <alignment vertical="center"/>
    </xf>
    <xf numFmtId="0" fontId="15" fillId="8" borderId="6" xfId="0" applyFont="1" applyFill="1" applyBorder="1" applyAlignment="1">
      <alignment vertical="center"/>
    </xf>
    <xf numFmtId="3" fontId="15" fillId="8" borderId="6" xfId="0" applyNumberFormat="1" applyFont="1" applyFill="1" applyBorder="1" applyAlignment="1">
      <alignment horizontal="right" vertical="center"/>
    </xf>
    <xf numFmtId="0" fontId="15" fillId="8" borderId="6" xfId="0" applyFont="1" applyFill="1" applyBorder="1" applyAlignment="1">
      <alignment horizontal="right" vertical="center"/>
    </xf>
    <xf numFmtId="0" fontId="16" fillId="8" borderId="6" xfId="0" applyFont="1" applyFill="1" applyBorder="1" applyAlignment="1">
      <alignment horizontal="right" vertical="center"/>
    </xf>
    <xf numFmtId="0" fontId="17" fillId="8" borderId="4" xfId="0" applyFont="1" applyFill="1" applyBorder="1" applyAlignment="1">
      <alignment vertical="center"/>
    </xf>
    <xf numFmtId="0" fontId="17" fillId="8" borderId="6" xfId="0" applyFont="1" applyFill="1" applyBorder="1" applyAlignment="1">
      <alignment vertical="center"/>
    </xf>
    <xf numFmtId="0" fontId="17" fillId="8" borderId="6" xfId="0" applyFont="1" applyFill="1" applyBorder="1" applyAlignment="1">
      <alignment horizontal="right" vertical="center"/>
    </xf>
    <xf numFmtId="41" fontId="16" fillId="8" borderId="6" xfId="1" applyFont="1" applyFill="1" applyBorder="1" applyAlignment="1">
      <alignment horizontal="right" vertical="center"/>
    </xf>
    <xf numFmtId="3" fontId="16" fillId="8" borderId="6" xfId="0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41" fontId="16" fillId="0" borderId="6" xfId="1" applyFont="1" applyBorder="1" applyAlignment="1">
      <alignment horizontal="right" vertical="center"/>
    </xf>
    <xf numFmtId="0" fontId="18" fillId="8" borderId="6" xfId="0" applyFont="1" applyFill="1" applyBorder="1" applyAlignment="1">
      <alignment horizontal="right" vertical="center"/>
    </xf>
    <xf numFmtId="41" fontId="16" fillId="8" borderId="6" xfId="0" applyNumberFormat="1" applyFont="1" applyFill="1" applyBorder="1" applyAlignment="1">
      <alignment horizontal="right" vertical="center"/>
    </xf>
    <xf numFmtId="0" fontId="4" fillId="0" borderId="10" xfId="0" applyFont="1" applyBorder="1"/>
    <xf numFmtId="0" fontId="3" fillId="0" borderId="13" xfId="0" applyFont="1" applyBorder="1"/>
    <xf numFmtId="0" fontId="4" fillId="0" borderId="13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7" xfId="0" applyFont="1" applyBorder="1"/>
    <xf numFmtId="0" fontId="3" fillId="0" borderId="0" xfId="0" applyFont="1"/>
    <xf numFmtId="0" fontId="3" fillId="4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41" fontId="4" fillId="0" borderId="3" xfId="1" applyFont="1" applyBorder="1"/>
    <xf numFmtId="41" fontId="4" fillId="0" borderId="7" xfId="1" applyFont="1" applyBorder="1"/>
    <xf numFmtId="0" fontId="4" fillId="0" borderId="11" xfId="0" applyFont="1" applyBorder="1"/>
    <xf numFmtId="0" fontId="4" fillId="0" borderId="4" xfId="0" applyFont="1" applyBorder="1"/>
    <xf numFmtId="0" fontId="4" fillId="0" borderId="14" xfId="0" applyFont="1" applyBorder="1"/>
    <xf numFmtId="0" fontId="4" fillId="0" borderId="6" xfId="0" applyFont="1" applyBorder="1"/>
    <xf numFmtId="41" fontId="4" fillId="0" borderId="4" xfId="1" applyFont="1" applyBorder="1"/>
    <xf numFmtId="41" fontId="4" fillId="0" borderId="6" xfId="1" applyFont="1" applyBorder="1"/>
    <xf numFmtId="0" fontId="4" fillId="0" borderId="9" xfId="0" applyFont="1" applyBorder="1" applyAlignment="1">
      <alignment horizontal="left"/>
    </xf>
    <xf numFmtId="3" fontId="4" fillId="0" borderId="9" xfId="0" applyNumberFormat="1" applyFont="1" applyBorder="1"/>
    <xf numFmtId="41" fontId="0" fillId="0" borderId="0" xfId="1" applyFont="1"/>
    <xf numFmtId="0" fontId="19" fillId="5" borderId="0" xfId="0" applyFont="1" applyFill="1" applyAlignment="1">
      <alignment vertical="center" wrapText="1"/>
    </xf>
    <xf numFmtId="0" fontId="13" fillId="8" borderId="0" xfId="0" applyFont="1" applyFill="1"/>
    <xf numFmtId="0" fontId="20" fillId="8" borderId="0" xfId="0" applyFont="1" applyFill="1" applyAlignment="1">
      <alignment vertical="center"/>
    </xf>
    <xf numFmtId="41" fontId="13" fillId="0" borderId="0" xfId="1" applyFont="1" applyAlignment="1">
      <alignment vertical="center" wrapText="1"/>
    </xf>
    <xf numFmtId="0" fontId="21" fillId="7" borderId="5" xfId="0" applyFont="1" applyFill="1" applyBorder="1" applyAlignment="1">
      <alignment horizontal="center" vertical="center" wrapText="1"/>
    </xf>
    <xf numFmtId="41" fontId="13" fillId="0" borderId="9" xfId="1" applyFont="1" applyBorder="1" applyAlignment="1">
      <alignment vertical="center" wrapText="1"/>
    </xf>
    <xf numFmtId="0" fontId="21" fillId="7" borderId="6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6" xfId="0" applyFont="1" applyBorder="1" applyAlignment="1">
      <alignment horizontal="right" vertical="center" wrapText="1"/>
    </xf>
    <xf numFmtId="0" fontId="21" fillId="5" borderId="4" xfId="0" applyFont="1" applyFill="1" applyBorder="1" applyAlignment="1">
      <alignment vertical="center"/>
    </xf>
    <xf numFmtId="0" fontId="21" fillId="5" borderId="6" xfId="0" applyFont="1" applyFill="1" applyBorder="1" applyAlignment="1">
      <alignment vertical="center"/>
    </xf>
    <xf numFmtId="3" fontId="21" fillId="5" borderId="6" xfId="0" applyNumberFormat="1" applyFont="1" applyFill="1" applyBorder="1" applyAlignment="1">
      <alignment horizontal="right" vertical="center"/>
    </xf>
    <xf numFmtId="0" fontId="21" fillId="5" borderId="6" xfId="0" applyFont="1" applyFill="1" applyBorder="1" applyAlignment="1">
      <alignment horizontal="right" vertical="center"/>
    </xf>
    <xf numFmtId="0" fontId="24" fillId="5" borderId="4" xfId="0" applyFont="1" applyFill="1" applyBorder="1" applyAlignment="1">
      <alignment vertical="center" wrapText="1"/>
    </xf>
    <xf numFmtId="0" fontId="24" fillId="5" borderId="6" xfId="0" applyFont="1" applyFill="1" applyBorder="1" applyAlignment="1">
      <alignment vertical="center" wrapText="1"/>
    </xf>
    <xf numFmtId="0" fontId="24" fillId="5" borderId="6" xfId="0" applyFont="1" applyFill="1" applyBorder="1" applyAlignment="1">
      <alignment horizontal="right" vertical="center" wrapText="1"/>
    </xf>
    <xf numFmtId="0" fontId="22" fillId="5" borderId="4" xfId="0" applyFont="1" applyFill="1" applyBorder="1" applyAlignment="1">
      <alignment vertical="center" wrapText="1"/>
    </xf>
    <xf numFmtId="0" fontId="23" fillId="5" borderId="6" xfId="0" applyFont="1" applyFill="1" applyBorder="1" applyAlignment="1">
      <alignment vertical="center" wrapText="1"/>
    </xf>
    <xf numFmtId="0" fontId="23" fillId="5" borderId="6" xfId="0" applyFont="1" applyFill="1" applyBorder="1" applyAlignment="1">
      <alignment horizontal="right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vertical="center" wrapText="1"/>
    </xf>
    <xf numFmtId="3" fontId="21" fillId="5" borderId="6" xfId="0" applyNumberFormat="1" applyFont="1" applyFill="1" applyBorder="1" applyAlignment="1">
      <alignment horizontal="right" vertical="center" wrapText="1"/>
    </xf>
    <xf numFmtId="0" fontId="18" fillId="0" borderId="4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5" fillId="0" borderId="0" xfId="0" applyFont="1" applyAlignment="1">
      <alignment horizontal="justify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/>
    </xf>
    <xf numFmtId="0" fontId="26" fillId="8" borderId="6" xfId="0" applyFont="1" applyFill="1" applyBorder="1" applyAlignment="1">
      <alignment vertical="center"/>
    </xf>
    <xf numFmtId="0" fontId="23" fillId="0" borderId="4" xfId="0" applyFont="1" applyBorder="1" applyAlignment="1">
      <alignment vertical="center" wrapText="1"/>
    </xf>
    <xf numFmtId="3" fontId="23" fillId="0" borderId="6" xfId="0" applyNumberFormat="1" applyFont="1" applyBorder="1" applyAlignment="1">
      <alignment horizontal="right" vertical="center" wrapText="1"/>
    </xf>
    <xf numFmtId="0" fontId="27" fillId="0" borderId="4" xfId="0" applyFont="1" applyBorder="1" applyAlignment="1">
      <alignment vertical="center" wrapText="1"/>
    </xf>
    <xf numFmtId="0" fontId="27" fillId="0" borderId="6" xfId="0" applyFont="1" applyBorder="1" applyAlignment="1">
      <alignment horizontal="right" vertical="center" wrapText="1"/>
    </xf>
    <xf numFmtId="0" fontId="28" fillId="8" borderId="6" xfId="0" applyFont="1" applyFill="1" applyBorder="1" applyAlignment="1">
      <alignment vertical="center"/>
    </xf>
    <xf numFmtId="0" fontId="13" fillId="8" borderId="6" xfId="0" applyFont="1" applyFill="1" applyBorder="1"/>
    <xf numFmtId="3" fontId="26" fillId="8" borderId="6" xfId="0" applyNumberFormat="1" applyFont="1" applyFill="1" applyBorder="1" applyAlignment="1">
      <alignment horizontal="right" vertical="center" wrapText="1"/>
    </xf>
    <xf numFmtId="0" fontId="23" fillId="0" borderId="6" xfId="0" applyFont="1" applyBorder="1" applyAlignment="1">
      <alignment horizontal="center" vertical="center" wrapText="1"/>
    </xf>
    <xf numFmtId="3" fontId="23" fillId="0" borderId="6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28" fillId="8" borderId="3" xfId="0" applyFont="1" applyFill="1" applyBorder="1" applyAlignment="1">
      <alignment vertical="center"/>
    </xf>
    <xf numFmtId="0" fontId="28" fillId="8" borderId="7" xfId="0" applyFont="1" applyFill="1" applyBorder="1" applyAlignment="1">
      <alignment vertical="center"/>
    </xf>
    <xf numFmtId="0" fontId="13" fillId="8" borderId="7" xfId="0" applyFont="1" applyFill="1" applyBorder="1"/>
    <xf numFmtId="0" fontId="21" fillId="5" borderId="1" xfId="0" applyFont="1" applyFill="1" applyBorder="1" applyAlignment="1">
      <alignment vertical="center" wrapText="1"/>
    </xf>
    <xf numFmtId="0" fontId="26" fillId="5" borderId="4" xfId="0" applyFont="1" applyFill="1" applyBorder="1" applyAlignment="1">
      <alignment vertical="center" wrapText="1"/>
    </xf>
    <xf numFmtId="0" fontId="28" fillId="8" borderId="4" xfId="0" applyFont="1" applyFill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20" fillId="0" borderId="0" xfId="0" applyFont="1" applyAlignment="1">
      <alignment horizontal="justify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justify" vertical="center" wrapText="1"/>
    </xf>
    <xf numFmtId="0" fontId="8" fillId="4" borderId="4" xfId="0" applyFont="1" applyFill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justify" vertical="center" wrapText="1"/>
    </xf>
    <xf numFmtId="3" fontId="7" fillId="3" borderId="2" xfId="0" applyNumberFormat="1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41" fontId="7" fillId="3" borderId="2" xfId="1" applyFont="1" applyFill="1" applyBorder="1" applyAlignment="1">
      <alignment horizontal="right" vertical="center" wrapText="1"/>
    </xf>
    <xf numFmtId="41" fontId="7" fillId="3" borderId="4" xfId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justify" vertical="center" wrapText="1"/>
    </xf>
    <xf numFmtId="0" fontId="6" fillId="5" borderId="4" xfId="0" applyFont="1" applyFill="1" applyBorder="1" applyAlignment="1">
      <alignment horizontal="justify" vertical="center" wrapText="1"/>
    </xf>
    <xf numFmtId="3" fontId="7" fillId="5" borderId="2" xfId="0" applyNumberFormat="1" applyFont="1" applyFill="1" applyBorder="1" applyAlignment="1">
      <alignment horizontal="right" vertical="center" wrapText="1"/>
    </xf>
    <xf numFmtId="0" fontId="7" fillId="5" borderId="4" xfId="0" applyFont="1" applyFill="1" applyBorder="1" applyAlignment="1">
      <alignment horizontal="right" vertical="center" wrapText="1"/>
    </xf>
    <xf numFmtId="41" fontId="7" fillId="5" borderId="2" xfId="1" applyFont="1" applyFill="1" applyBorder="1" applyAlignment="1">
      <alignment horizontal="right" vertical="center" wrapText="1"/>
    </xf>
    <xf numFmtId="41" fontId="7" fillId="5" borderId="4" xfId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left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4" borderId="12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left"/>
    </xf>
    <xf numFmtId="0" fontId="5" fillId="4" borderId="15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41" fontId="15" fillId="8" borderId="2" xfId="1" applyFont="1" applyFill="1" applyBorder="1" applyAlignment="1">
      <alignment horizontal="right" vertical="center"/>
    </xf>
    <xf numFmtId="41" fontId="15" fillId="8" borderId="4" xfId="1" applyFont="1" applyFill="1" applyBorder="1" applyAlignment="1">
      <alignment horizontal="right" vertical="center"/>
    </xf>
    <xf numFmtId="0" fontId="15" fillId="8" borderId="2" xfId="0" applyFont="1" applyFill="1" applyBorder="1" applyAlignment="1">
      <alignment vertical="center"/>
    </xf>
    <xf numFmtId="0" fontId="15" fillId="8" borderId="4" xfId="0" applyFont="1" applyFill="1" applyBorder="1" applyAlignment="1">
      <alignment vertical="center"/>
    </xf>
    <xf numFmtId="0" fontId="14" fillId="9" borderId="2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 wrapText="1"/>
    </xf>
    <xf numFmtId="0" fontId="19" fillId="7" borderId="5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horizontal="center" vertical="center"/>
    </xf>
    <xf numFmtId="0" fontId="21" fillId="7" borderId="17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 wrapText="1"/>
    </xf>
    <xf numFmtId="0" fontId="26" fillId="5" borderId="17" xfId="0" applyFont="1" applyFill="1" applyBorder="1" applyAlignment="1">
      <alignment horizontal="center" vertical="center" wrapText="1"/>
    </xf>
    <xf numFmtId="3" fontId="26" fillId="5" borderId="2" xfId="0" applyNumberFormat="1" applyFont="1" applyFill="1" applyBorder="1" applyAlignment="1">
      <alignment horizontal="center" vertical="center" wrapText="1"/>
    </xf>
    <xf numFmtId="3" fontId="26" fillId="5" borderId="17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right" vertical="center" wrapText="1"/>
    </xf>
    <xf numFmtId="0" fontId="5" fillId="3" borderId="9" xfId="0" applyFont="1" applyFill="1" applyBorder="1" applyAlignment="1">
      <alignment horizontal="left" vertical="center"/>
    </xf>
    <xf numFmtId="0" fontId="5" fillId="3" borderId="7" xfId="0" applyFont="1" applyFill="1" applyBorder="1"/>
    <xf numFmtId="41" fontId="5" fillId="3" borderId="3" xfId="1" applyFont="1" applyFill="1" applyBorder="1"/>
    <xf numFmtId="0" fontId="5" fillId="3" borderId="3" xfId="0" applyFont="1" applyFill="1" applyBorder="1"/>
    <xf numFmtId="0" fontId="5" fillId="3" borderId="11" xfId="0" applyFont="1" applyFill="1" applyBorder="1" applyAlignment="1">
      <alignment horizontal="left" vertical="center"/>
    </xf>
    <xf numFmtId="0" fontId="5" fillId="3" borderId="6" xfId="0" applyFont="1" applyFill="1" applyBorder="1"/>
    <xf numFmtId="41" fontId="5" fillId="3" borderId="4" xfId="1" applyFont="1" applyFill="1" applyBorder="1"/>
    <xf numFmtId="0" fontId="5" fillId="3" borderId="4" xfId="0" applyFont="1" applyFill="1" applyBorder="1"/>
    <xf numFmtId="0" fontId="5" fillId="3" borderId="10" xfId="0" applyFont="1" applyFill="1" applyBorder="1" applyAlignment="1">
      <alignment horizontal="left" vertical="center"/>
    </xf>
    <xf numFmtId="0" fontId="5" fillId="3" borderId="8" xfId="0" applyFont="1" applyFill="1" applyBorder="1"/>
    <xf numFmtId="41" fontId="5" fillId="3" borderId="2" xfId="1" applyFont="1" applyFill="1" applyBorder="1"/>
    <xf numFmtId="0" fontId="5" fillId="3" borderId="2" xfId="0" applyFont="1" applyFill="1" applyBorder="1"/>
    <xf numFmtId="0" fontId="5" fillId="0" borderId="0" xfId="0" applyFont="1" applyBorder="1"/>
    <xf numFmtId="0" fontId="5" fillId="0" borderId="0" xfId="0" applyFont="1" applyBorder="1" applyAlignment="1">
      <alignment horizontal="left" vertical="center" wrapText="1"/>
    </xf>
    <xf numFmtId="0" fontId="5" fillId="3" borderId="9" xfId="0" applyFont="1" applyFill="1" applyBorder="1"/>
    <xf numFmtId="0" fontId="5" fillId="3" borderId="0" xfId="0" applyFont="1" applyFill="1"/>
    <xf numFmtId="41" fontId="5" fillId="3" borderId="3" xfId="0" applyNumberFormat="1" applyFont="1" applyFill="1" applyBorder="1"/>
    <xf numFmtId="0" fontId="5" fillId="4" borderId="12" xfId="0" applyFont="1" applyFill="1" applyBorder="1" applyAlignment="1">
      <alignment vertical="center"/>
    </xf>
    <xf numFmtId="0" fontId="5" fillId="4" borderId="15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3" fontId="5" fillId="3" borderId="0" xfId="0" applyNumberFormat="1" applyFont="1" applyFill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D534E-14BD-4CBD-A889-7116156699FA}">
  <dimension ref="B2:J57"/>
  <sheetViews>
    <sheetView showGridLines="0" topLeftCell="A42" zoomScale="120" zoomScaleNormal="120" workbookViewId="0">
      <selection activeCell="C54" sqref="C54:J57"/>
    </sheetView>
  </sheetViews>
  <sheetFormatPr baseColWidth="10" defaultRowHeight="13.5" x14ac:dyDescent="0.35"/>
  <cols>
    <col min="1" max="1" width="3.73046875" style="2" customWidth="1"/>
    <col min="2" max="2" width="10.6640625" style="93"/>
    <col min="3" max="16384" width="10.6640625" style="2"/>
  </cols>
  <sheetData>
    <row r="2" spans="2:10" x14ac:dyDescent="0.35">
      <c r="B2" s="202" t="s">
        <v>128</v>
      </c>
      <c r="C2" s="202"/>
      <c r="D2" s="202"/>
      <c r="E2" s="202"/>
      <c r="F2" s="202"/>
      <c r="G2" s="202"/>
      <c r="H2" s="202"/>
      <c r="I2" s="202"/>
      <c r="J2" s="202"/>
    </row>
    <row r="3" spans="2:10" x14ac:dyDescent="0.35">
      <c r="B3" s="202"/>
      <c r="C3" s="202"/>
      <c r="D3" s="202"/>
      <c r="E3" s="202"/>
      <c r="F3" s="202"/>
      <c r="G3" s="202"/>
      <c r="H3" s="202"/>
      <c r="I3" s="202"/>
      <c r="J3" s="202"/>
    </row>
    <row r="4" spans="2:10" x14ac:dyDescent="0.35">
      <c r="B4" s="91"/>
    </row>
    <row r="5" spans="2:10" x14ac:dyDescent="0.35">
      <c r="B5" s="198" t="s">
        <v>120</v>
      </c>
      <c r="C5" s="198"/>
      <c r="D5" s="198"/>
      <c r="E5" s="198"/>
      <c r="F5" s="198"/>
      <c r="G5" s="198"/>
      <c r="H5" s="198"/>
      <c r="I5" s="198"/>
      <c r="J5" s="198"/>
    </row>
    <row r="6" spans="2:10" x14ac:dyDescent="0.35">
      <c r="B6" s="198"/>
      <c r="C6" s="198"/>
      <c r="D6" s="198"/>
      <c r="E6" s="198"/>
      <c r="F6" s="198"/>
      <c r="G6" s="198"/>
      <c r="H6" s="198"/>
      <c r="I6" s="198"/>
      <c r="J6" s="198"/>
    </row>
    <row r="7" spans="2:10" ht="13.9" thickBot="1" x14ac:dyDescent="0.4"/>
    <row r="8" spans="2:10" ht="14.25" customHeight="1" x14ac:dyDescent="0.35">
      <c r="B8" s="203" t="s">
        <v>127</v>
      </c>
      <c r="C8" s="204"/>
      <c r="D8" s="204"/>
      <c r="E8" s="204"/>
      <c r="F8" s="204"/>
      <c r="G8" s="204"/>
      <c r="H8" s="204"/>
      <c r="I8" s="204"/>
      <c r="J8" s="205"/>
    </row>
    <row r="9" spans="2:10" x14ac:dyDescent="0.35">
      <c r="B9" s="192"/>
      <c r="C9" s="193"/>
      <c r="D9" s="193"/>
      <c r="E9" s="193"/>
      <c r="F9" s="193"/>
      <c r="G9" s="193"/>
      <c r="H9" s="193"/>
      <c r="I9" s="193"/>
      <c r="J9" s="194"/>
    </row>
    <row r="10" spans="2:10" x14ac:dyDescent="0.35">
      <c r="B10" s="192"/>
      <c r="C10" s="193"/>
      <c r="D10" s="193"/>
      <c r="E10" s="193"/>
      <c r="F10" s="193"/>
      <c r="G10" s="193"/>
      <c r="H10" s="193"/>
      <c r="I10" s="193"/>
      <c r="J10" s="194"/>
    </row>
    <row r="11" spans="2:10" x14ac:dyDescent="0.35">
      <c r="B11" s="192"/>
      <c r="C11" s="193"/>
      <c r="D11" s="193"/>
      <c r="E11" s="193"/>
      <c r="F11" s="193"/>
      <c r="G11" s="193"/>
      <c r="H11" s="193"/>
      <c r="I11" s="193"/>
      <c r="J11" s="194"/>
    </row>
    <row r="12" spans="2:10" x14ac:dyDescent="0.35">
      <c r="B12" s="192"/>
      <c r="C12" s="193"/>
      <c r="D12" s="193"/>
      <c r="E12" s="193"/>
      <c r="F12" s="193"/>
      <c r="G12" s="193"/>
      <c r="H12" s="193"/>
      <c r="I12" s="193"/>
      <c r="J12" s="194"/>
    </row>
    <row r="13" spans="2:10" x14ac:dyDescent="0.35">
      <c r="B13" s="192"/>
      <c r="C13" s="193"/>
      <c r="D13" s="193"/>
      <c r="E13" s="193"/>
      <c r="F13" s="193"/>
      <c r="G13" s="193"/>
      <c r="H13" s="193"/>
      <c r="I13" s="193"/>
      <c r="J13" s="194"/>
    </row>
    <row r="14" spans="2:10" x14ac:dyDescent="0.35">
      <c r="B14" s="192"/>
      <c r="C14" s="193"/>
      <c r="D14" s="193"/>
      <c r="E14" s="193"/>
      <c r="F14" s="193"/>
      <c r="G14" s="193"/>
      <c r="H14" s="193"/>
      <c r="I14" s="193"/>
      <c r="J14" s="194"/>
    </row>
    <row r="15" spans="2:10" x14ac:dyDescent="0.35">
      <c r="B15" s="192"/>
      <c r="C15" s="193"/>
      <c r="D15" s="193"/>
      <c r="E15" s="193"/>
      <c r="F15" s="193"/>
      <c r="G15" s="193"/>
      <c r="H15" s="193"/>
      <c r="I15" s="193"/>
      <c r="J15" s="194"/>
    </row>
    <row r="16" spans="2:10" x14ac:dyDescent="0.35">
      <c r="B16" s="192"/>
      <c r="C16" s="193"/>
      <c r="D16" s="193"/>
      <c r="E16" s="193"/>
      <c r="F16" s="193"/>
      <c r="G16" s="193"/>
      <c r="H16" s="193"/>
      <c r="I16" s="193"/>
      <c r="J16" s="194"/>
    </row>
    <row r="17" spans="2:10" x14ac:dyDescent="0.35">
      <c r="B17" s="192"/>
      <c r="C17" s="193"/>
      <c r="D17" s="193"/>
      <c r="E17" s="193"/>
      <c r="F17" s="193"/>
      <c r="G17" s="193"/>
      <c r="H17" s="193"/>
      <c r="I17" s="193"/>
      <c r="J17" s="194"/>
    </row>
    <row r="18" spans="2:10" x14ac:dyDescent="0.35">
      <c r="B18" s="192"/>
      <c r="C18" s="193"/>
      <c r="D18" s="193"/>
      <c r="E18" s="193"/>
      <c r="F18" s="193"/>
      <c r="G18" s="193"/>
      <c r="H18" s="193"/>
      <c r="I18" s="193"/>
      <c r="J18" s="194"/>
    </row>
    <row r="19" spans="2:10" ht="13.9" thickBot="1" x14ac:dyDescent="0.4">
      <c r="B19" s="206"/>
      <c r="C19" s="207"/>
      <c r="D19" s="207"/>
      <c r="E19" s="207"/>
      <c r="F19" s="207"/>
      <c r="G19" s="207"/>
      <c r="H19" s="207"/>
      <c r="I19" s="207"/>
      <c r="J19" s="208"/>
    </row>
    <row r="21" spans="2:10" x14ac:dyDescent="0.35">
      <c r="B21" s="198" t="s">
        <v>121</v>
      </c>
      <c r="C21" s="198"/>
      <c r="D21" s="198"/>
      <c r="E21" s="198"/>
      <c r="F21" s="198"/>
      <c r="G21" s="198"/>
      <c r="H21" s="198"/>
      <c r="I21" s="198"/>
      <c r="J21" s="198"/>
    </row>
    <row r="22" spans="2:10" x14ac:dyDescent="0.35">
      <c r="B22" s="198"/>
      <c r="C22" s="198"/>
      <c r="D22" s="198"/>
      <c r="E22" s="198"/>
      <c r="F22" s="198"/>
      <c r="G22" s="198"/>
      <c r="H22" s="198"/>
      <c r="I22" s="198"/>
      <c r="J22" s="198"/>
    </row>
    <row r="23" spans="2:10" x14ac:dyDescent="0.35">
      <c r="B23" s="198"/>
      <c r="C23" s="198"/>
      <c r="D23" s="198"/>
      <c r="E23" s="198"/>
      <c r="F23" s="198"/>
      <c r="G23" s="198"/>
      <c r="H23" s="198"/>
      <c r="I23" s="198"/>
      <c r="J23" s="198"/>
    </row>
    <row r="24" spans="2:10" ht="13.9" thickBot="1" x14ac:dyDescent="0.4">
      <c r="B24" s="91"/>
    </row>
    <row r="25" spans="2:10" ht="13.5" customHeight="1" x14ac:dyDescent="0.35">
      <c r="B25" s="203" t="s">
        <v>122</v>
      </c>
      <c r="C25" s="204"/>
      <c r="D25" s="204"/>
      <c r="E25" s="204"/>
      <c r="F25" s="204"/>
      <c r="G25" s="204"/>
      <c r="H25" s="204"/>
      <c r="I25" s="204"/>
      <c r="J25" s="205"/>
    </row>
    <row r="26" spans="2:10" x14ac:dyDescent="0.35">
      <c r="B26" s="192"/>
      <c r="C26" s="193"/>
      <c r="D26" s="193"/>
      <c r="E26" s="193"/>
      <c r="F26" s="193"/>
      <c r="G26" s="193"/>
      <c r="H26" s="193"/>
      <c r="I26" s="193"/>
      <c r="J26" s="194"/>
    </row>
    <row r="27" spans="2:10" x14ac:dyDescent="0.35">
      <c r="B27" s="95"/>
      <c r="C27" s="97"/>
      <c r="D27" s="97"/>
      <c r="E27" s="97"/>
      <c r="F27" s="97"/>
      <c r="G27" s="97"/>
      <c r="H27" s="97"/>
      <c r="I27" s="97"/>
      <c r="J27" s="96"/>
    </row>
    <row r="28" spans="2:10" x14ac:dyDescent="0.35">
      <c r="B28" s="192" t="s">
        <v>126</v>
      </c>
      <c r="C28" s="193"/>
      <c r="D28" s="193"/>
      <c r="E28" s="193"/>
      <c r="F28" s="193"/>
      <c r="G28" s="193"/>
      <c r="H28" s="193"/>
      <c r="I28" s="193"/>
      <c r="J28" s="194"/>
    </row>
    <row r="29" spans="2:10" x14ac:dyDescent="0.35">
      <c r="B29" s="192" t="s">
        <v>123</v>
      </c>
      <c r="C29" s="193"/>
      <c r="D29" s="193"/>
      <c r="E29" s="193"/>
      <c r="F29" s="193"/>
      <c r="G29" s="193"/>
      <c r="H29" s="193"/>
      <c r="I29" s="193"/>
      <c r="J29" s="194"/>
    </row>
    <row r="30" spans="2:10" x14ac:dyDescent="0.35">
      <c r="B30" s="192" t="s">
        <v>124</v>
      </c>
      <c r="C30" s="193"/>
      <c r="D30" s="193"/>
      <c r="E30" s="193"/>
      <c r="F30" s="193"/>
      <c r="G30" s="193"/>
      <c r="H30" s="193"/>
      <c r="I30" s="193"/>
      <c r="J30" s="194"/>
    </row>
    <row r="31" spans="2:10" x14ac:dyDescent="0.35">
      <c r="B31" s="192" t="s">
        <v>125</v>
      </c>
      <c r="C31" s="193"/>
      <c r="D31" s="193"/>
      <c r="E31" s="193"/>
      <c r="F31" s="193"/>
      <c r="G31" s="193"/>
      <c r="H31" s="193"/>
      <c r="I31" s="193"/>
      <c r="J31" s="194"/>
    </row>
    <row r="32" spans="2:10" x14ac:dyDescent="0.35">
      <c r="B32" s="195"/>
      <c r="C32" s="196"/>
      <c r="D32" s="196"/>
      <c r="E32" s="196"/>
      <c r="F32" s="196"/>
      <c r="G32" s="196"/>
      <c r="H32" s="196"/>
      <c r="I32" s="196"/>
      <c r="J32" s="197"/>
    </row>
    <row r="33" spans="2:10" ht="13.9" thickBot="1" x14ac:dyDescent="0.4">
      <c r="B33" s="209"/>
      <c r="C33" s="210"/>
      <c r="D33" s="210"/>
      <c r="E33" s="210"/>
      <c r="F33" s="210"/>
      <c r="G33" s="210"/>
      <c r="H33" s="210"/>
      <c r="I33" s="210"/>
      <c r="J33" s="211"/>
    </row>
    <row r="34" spans="2:10" x14ac:dyDescent="0.35">
      <c r="B34" s="92"/>
      <c r="C34" s="92"/>
      <c r="D34" s="92"/>
      <c r="E34" s="92"/>
      <c r="F34" s="92"/>
      <c r="G34" s="92"/>
      <c r="H34" s="92"/>
    </row>
    <row r="35" spans="2:10" ht="13.5" customHeight="1" x14ac:dyDescent="0.35">
      <c r="B35" s="198" t="s">
        <v>129</v>
      </c>
      <c r="C35" s="198"/>
      <c r="D35" s="198"/>
      <c r="E35" s="198"/>
      <c r="F35" s="198"/>
      <c r="G35" s="198"/>
      <c r="H35" s="198"/>
      <c r="I35" s="198"/>
      <c r="J35" s="198"/>
    </row>
    <row r="36" spans="2:10" x14ac:dyDescent="0.35">
      <c r="B36" s="198"/>
      <c r="C36" s="198"/>
      <c r="D36" s="198"/>
      <c r="E36" s="198"/>
      <c r="F36" s="198"/>
      <c r="G36" s="198"/>
      <c r="H36" s="198"/>
      <c r="I36" s="198"/>
      <c r="J36" s="198"/>
    </row>
    <row r="37" spans="2:10" ht="13.9" thickBot="1" x14ac:dyDescent="0.4"/>
    <row r="38" spans="2:10" ht="13.5" customHeight="1" x14ac:dyDescent="0.35">
      <c r="B38" s="203" t="s">
        <v>92</v>
      </c>
      <c r="C38" s="204"/>
      <c r="D38" s="204"/>
      <c r="E38" s="204"/>
      <c r="F38" s="204"/>
      <c r="G38" s="204"/>
      <c r="H38" s="204"/>
      <c r="I38" s="204"/>
      <c r="J38" s="205"/>
    </row>
    <row r="39" spans="2:10" x14ac:dyDescent="0.35">
      <c r="B39" s="192"/>
      <c r="C39" s="193"/>
      <c r="D39" s="193"/>
      <c r="E39" s="193"/>
      <c r="F39" s="193"/>
      <c r="G39" s="193"/>
      <c r="H39" s="193"/>
      <c r="I39" s="193"/>
      <c r="J39" s="194"/>
    </row>
    <row r="40" spans="2:10" x14ac:dyDescent="0.35">
      <c r="B40" s="192"/>
      <c r="C40" s="193"/>
      <c r="D40" s="193"/>
      <c r="E40" s="193"/>
      <c r="F40" s="193"/>
      <c r="G40" s="193"/>
      <c r="H40" s="193"/>
      <c r="I40" s="193"/>
      <c r="J40" s="194"/>
    </row>
    <row r="41" spans="2:10" ht="13.9" thickBot="1" x14ac:dyDescent="0.4">
      <c r="B41" s="206"/>
      <c r="C41" s="207"/>
      <c r="D41" s="207"/>
      <c r="E41" s="207"/>
      <c r="F41" s="207"/>
      <c r="G41" s="207"/>
      <c r="H41" s="207"/>
      <c r="I41" s="207"/>
      <c r="J41" s="208"/>
    </row>
    <row r="43" spans="2:10" x14ac:dyDescent="0.35">
      <c r="B43" s="198" t="s">
        <v>101</v>
      </c>
      <c r="C43" s="198"/>
      <c r="D43" s="198"/>
      <c r="E43" s="198"/>
      <c r="F43" s="198"/>
      <c r="G43" s="198"/>
      <c r="H43" s="198"/>
      <c r="I43" s="198"/>
      <c r="J43" s="198"/>
    </row>
    <row r="44" spans="2:10" x14ac:dyDescent="0.35">
      <c r="B44" s="198"/>
      <c r="C44" s="198"/>
      <c r="D44" s="198"/>
      <c r="E44" s="198"/>
      <c r="F44" s="198"/>
      <c r="G44" s="198"/>
      <c r="H44" s="198"/>
      <c r="I44" s="198"/>
      <c r="J44" s="198"/>
    </row>
    <row r="45" spans="2:10" ht="13.9" thickBot="1" x14ac:dyDescent="0.4"/>
    <row r="46" spans="2:10" ht="13.9" thickBot="1" x14ac:dyDescent="0.4">
      <c r="B46" s="89">
        <v>1</v>
      </c>
      <c r="C46" s="199" t="s">
        <v>93</v>
      </c>
      <c r="D46" s="200"/>
      <c r="E46" s="200"/>
      <c r="F46" s="200"/>
      <c r="G46" s="200"/>
      <c r="H46" s="200"/>
      <c r="I46" s="200"/>
      <c r="J46" s="201"/>
    </row>
    <row r="47" spans="2:10" x14ac:dyDescent="0.35">
      <c r="B47" s="90">
        <v>2</v>
      </c>
      <c r="C47" s="199" t="s">
        <v>94</v>
      </c>
      <c r="D47" s="200"/>
      <c r="E47" s="200"/>
      <c r="F47" s="200"/>
      <c r="G47" s="200"/>
      <c r="H47" s="200"/>
      <c r="I47" s="200"/>
      <c r="J47" s="201"/>
    </row>
    <row r="48" spans="2:10" ht="13.9" thickBot="1" x14ac:dyDescent="0.4">
      <c r="B48" s="90">
        <v>3</v>
      </c>
      <c r="C48" s="199" t="s">
        <v>95</v>
      </c>
      <c r="D48" s="200"/>
      <c r="E48" s="200"/>
      <c r="F48" s="200"/>
      <c r="G48" s="200"/>
      <c r="H48" s="200"/>
      <c r="I48" s="200"/>
      <c r="J48" s="201"/>
    </row>
    <row r="49" spans="2:10" ht="13.9" thickBot="1" x14ac:dyDescent="0.4">
      <c r="B49" s="90">
        <v>4</v>
      </c>
      <c r="C49" s="199" t="s">
        <v>96</v>
      </c>
      <c r="D49" s="200"/>
      <c r="E49" s="200"/>
      <c r="F49" s="200"/>
      <c r="G49" s="200"/>
      <c r="H49" s="200"/>
      <c r="I49" s="200"/>
      <c r="J49" s="201"/>
    </row>
    <row r="51" spans="2:10" x14ac:dyDescent="0.35">
      <c r="B51" s="198" t="s">
        <v>102</v>
      </c>
      <c r="C51" s="198"/>
      <c r="D51" s="198"/>
      <c r="E51" s="198"/>
      <c r="F51" s="198"/>
      <c r="G51" s="198"/>
      <c r="H51" s="198"/>
      <c r="I51" s="198"/>
      <c r="J51" s="198"/>
    </row>
    <row r="52" spans="2:10" x14ac:dyDescent="0.35">
      <c r="B52" s="198"/>
      <c r="C52" s="198"/>
      <c r="D52" s="198"/>
      <c r="E52" s="198"/>
      <c r="F52" s="198"/>
      <c r="G52" s="198"/>
      <c r="H52" s="198"/>
      <c r="I52" s="198"/>
      <c r="J52" s="198"/>
    </row>
    <row r="53" spans="2:10" ht="13.9" thickBot="1" x14ac:dyDescent="0.4"/>
    <row r="54" spans="2:10" ht="13.9" thickBot="1" x14ac:dyDescent="0.4">
      <c r="B54" s="89">
        <v>1</v>
      </c>
      <c r="C54" s="199" t="s">
        <v>97</v>
      </c>
      <c r="D54" s="200"/>
      <c r="E54" s="200"/>
      <c r="F54" s="200"/>
      <c r="G54" s="200"/>
      <c r="H54" s="200"/>
      <c r="I54" s="200"/>
      <c r="J54" s="201"/>
    </row>
    <row r="55" spans="2:10" ht="13.9" thickBot="1" x14ac:dyDescent="0.4">
      <c r="B55" s="90">
        <v>2</v>
      </c>
      <c r="C55" s="199" t="s">
        <v>98</v>
      </c>
      <c r="D55" s="200"/>
      <c r="E55" s="200"/>
      <c r="F55" s="200"/>
      <c r="G55" s="200"/>
      <c r="H55" s="200"/>
      <c r="I55" s="200"/>
      <c r="J55" s="201"/>
    </row>
    <row r="56" spans="2:10" ht="13.9" thickBot="1" x14ac:dyDescent="0.4">
      <c r="B56" s="90">
        <v>3</v>
      </c>
      <c r="C56" s="199" t="s">
        <v>99</v>
      </c>
      <c r="D56" s="200"/>
      <c r="E56" s="200"/>
      <c r="F56" s="200"/>
      <c r="G56" s="200"/>
      <c r="H56" s="200"/>
      <c r="I56" s="200"/>
      <c r="J56" s="201"/>
    </row>
    <row r="57" spans="2:10" ht="13.9" thickBot="1" x14ac:dyDescent="0.4">
      <c r="B57" s="90">
        <v>4</v>
      </c>
      <c r="C57" s="199" t="s">
        <v>100</v>
      </c>
      <c r="D57" s="200"/>
      <c r="E57" s="200"/>
      <c r="F57" s="200"/>
      <c r="G57" s="200"/>
      <c r="H57" s="200"/>
      <c r="I57" s="200"/>
      <c r="J57" s="201"/>
    </row>
  </sheetData>
  <mergeCells count="23">
    <mergeCell ref="B30:J30"/>
    <mergeCell ref="B33:J33"/>
    <mergeCell ref="C56:J56"/>
    <mergeCell ref="C57:J57"/>
    <mergeCell ref="C49:J49"/>
    <mergeCell ref="B2:J3"/>
    <mergeCell ref="B5:J6"/>
    <mergeCell ref="B8:J19"/>
    <mergeCell ref="B21:J23"/>
    <mergeCell ref="B35:J36"/>
    <mergeCell ref="B38:J41"/>
    <mergeCell ref="B43:J44"/>
    <mergeCell ref="C46:J46"/>
    <mergeCell ref="C47:J47"/>
    <mergeCell ref="C48:J48"/>
    <mergeCell ref="B25:J26"/>
    <mergeCell ref="B28:J28"/>
    <mergeCell ref="B29:J29"/>
    <mergeCell ref="B31:J31"/>
    <mergeCell ref="B32:J32"/>
    <mergeCell ref="B51:J52"/>
    <mergeCell ref="C54:J54"/>
    <mergeCell ref="C55:J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64-D0C9-446F-9CE5-B5A8F7C0BA51}">
  <dimension ref="C1:G41"/>
  <sheetViews>
    <sheetView showGridLines="0" topLeftCell="A19" zoomScale="120" zoomScaleNormal="120" workbookViewId="0">
      <selection activeCell="D32" sqref="D32"/>
    </sheetView>
  </sheetViews>
  <sheetFormatPr baseColWidth="10" defaultColWidth="11.53125" defaultRowHeight="15" x14ac:dyDescent="0.4"/>
  <cols>
    <col min="1" max="1" width="3" style="16" customWidth="1"/>
    <col min="2" max="2" width="3.19921875" style="16" customWidth="1"/>
    <col min="3" max="3" width="39.33203125" style="15" customWidth="1"/>
    <col min="4" max="6" width="24.1328125" style="16" customWidth="1"/>
    <col min="7" max="7" width="10.86328125" style="16" bestFit="1" customWidth="1"/>
    <col min="8" max="16384" width="11.53125" style="16"/>
  </cols>
  <sheetData>
    <row r="1" spans="3:6" ht="15.4" thickBot="1" x14ac:dyDescent="0.45"/>
    <row r="2" spans="3:6" ht="15.6" customHeight="1" x14ac:dyDescent="0.4">
      <c r="C2" s="212" t="s">
        <v>104</v>
      </c>
      <c r="D2" s="213"/>
      <c r="E2" s="213"/>
      <c r="F2" s="214"/>
    </row>
    <row r="3" spans="3:6" x14ac:dyDescent="0.4">
      <c r="C3" s="215"/>
      <c r="D3" s="216"/>
      <c r="E3" s="216"/>
      <c r="F3" s="217"/>
    </row>
    <row r="4" spans="3:6" ht="15.4" thickBot="1" x14ac:dyDescent="0.45">
      <c r="C4" s="218"/>
      <c r="D4" s="219"/>
      <c r="E4" s="219"/>
      <c r="F4" s="220"/>
    </row>
    <row r="5" spans="3:6" ht="15.4" thickBot="1" x14ac:dyDescent="0.45"/>
    <row r="6" spans="3:6" ht="15.4" thickBot="1" x14ac:dyDescent="0.45">
      <c r="C6" s="221" t="s">
        <v>1</v>
      </c>
      <c r="D6" s="17">
        <v>2025</v>
      </c>
      <c r="E6" s="17">
        <v>2024</v>
      </c>
      <c r="F6" s="17">
        <v>2023</v>
      </c>
    </row>
    <row r="7" spans="3:6" ht="15.4" thickBot="1" x14ac:dyDescent="0.45">
      <c r="C7" s="222"/>
      <c r="D7" s="18" t="s">
        <v>7</v>
      </c>
      <c r="E7" s="18" t="s">
        <v>7</v>
      </c>
      <c r="F7" s="18" t="s">
        <v>7</v>
      </c>
    </row>
    <row r="8" spans="3:6" ht="15.4" thickBot="1" x14ac:dyDescent="0.45">
      <c r="C8" s="6" t="s">
        <v>8</v>
      </c>
      <c r="D8" s="19">
        <v>910000000</v>
      </c>
      <c r="E8" s="335">
        <v>980000000</v>
      </c>
      <c r="F8" s="19">
        <v>930000000</v>
      </c>
    </row>
    <row r="9" spans="3:6" ht="15.4" thickBot="1" x14ac:dyDescent="0.45">
      <c r="C9" s="6" t="s">
        <v>9</v>
      </c>
      <c r="D9" s="19">
        <v>8500000000</v>
      </c>
      <c r="E9" s="19">
        <v>7200000000</v>
      </c>
      <c r="F9" s="19">
        <v>9600000000</v>
      </c>
    </row>
    <row r="10" spans="3:6" ht="15.4" thickBot="1" x14ac:dyDescent="0.45">
      <c r="C10" s="6" t="s">
        <v>10</v>
      </c>
      <c r="D10" s="19">
        <v>6900000000</v>
      </c>
      <c r="E10" s="19">
        <v>10900000000</v>
      </c>
      <c r="F10" s="19">
        <v>9800000000</v>
      </c>
    </row>
    <row r="12" spans="3:6" x14ac:dyDescent="0.4">
      <c r="C12" s="20" t="s">
        <v>218</v>
      </c>
    </row>
    <row r="13" spans="3:6" ht="15.4" thickBot="1" x14ac:dyDescent="0.45"/>
    <row r="14" spans="3:6" ht="15.4" thickBot="1" x14ac:dyDescent="0.45">
      <c r="C14" s="21" t="s">
        <v>11</v>
      </c>
      <c r="D14" s="22" t="s">
        <v>12</v>
      </c>
      <c r="E14" s="22" t="s">
        <v>13</v>
      </c>
    </row>
    <row r="15" spans="3:6" x14ac:dyDescent="0.4">
      <c r="C15" s="223" t="s">
        <v>14</v>
      </c>
      <c r="D15" s="225">
        <f>+D8</f>
        <v>910000000</v>
      </c>
      <c r="E15" s="227">
        <f>+D15*0.05</f>
        <v>45500000</v>
      </c>
      <c r="F15" s="229" t="s">
        <v>103</v>
      </c>
    </row>
    <row r="16" spans="3:6" ht="15.4" thickBot="1" x14ac:dyDescent="0.45">
      <c r="C16" s="224"/>
      <c r="D16" s="226"/>
      <c r="E16" s="228"/>
      <c r="F16" s="230"/>
    </row>
    <row r="17" spans="3:7" x14ac:dyDescent="0.4">
      <c r="C17" s="232" t="s">
        <v>9</v>
      </c>
      <c r="D17" s="247">
        <f>+D9</f>
        <v>8500000000</v>
      </c>
      <c r="E17" s="236"/>
      <c r="F17" s="230"/>
    </row>
    <row r="18" spans="3:7" ht="15.4" thickBot="1" x14ac:dyDescent="0.45">
      <c r="C18" s="233"/>
      <c r="D18" s="248"/>
      <c r="E18" s="237"/>
      <c r="F18" s="230"/>
    </row>
    <row r="19" spans="3:7" x14ac:dyDescent="0.4">
      <c r="C19" s="232" t="s">
        <v>15</v>
      </c>
      <c r="D19" s="234">
        <f>+D10</f>
        <v>6900000000</v>
      </c>
      <c r="E19" s="236"/>
      <c r="F19" s="230"/>
    </row>
    <row r="20" spans="3:7" ht="15.4" thickBot="1" x14ac:dyDescent="0.45">
      <c r="C20" s="233"/>
      <c r="D20" s="235"/>
      <c r="E20" s="237"/>
      <c r="F20" s="231"/>
    </row>
    <row r="22" spans="3:7" x14ac:dyDescent="0.4">
      <c r="C22" s="20" t="s">
        <v>16</v>
      </c>
    </row>
    <row r="23" spans="3:7" ht="9.6" customHeight="1" thickBot="1" x14ac:dyDescent="0.45"/>
    <row r="24" spans="3:7" x14ac:dyDescent="0.4">
      <c r="C24" s="238"/>
      <c r="D24" s="239"/>
      <c r="E24" s="239"/>
      <c r="F24" s="240"/>
    </row>
    <row r="25" spans="3:7" x14ac:dyDescent="0.4">
      <c r="C25" s="241"/>
      <c r="D25" s="242"/>
      <c r="E25" s="242"/>
      <c r="F25" s="243"/>
    </row>
    <row r="26" spans="3:7" x14ac:dyDescent="0.4">
      <c r="C26" s="241"/>
      <c r="D26" s="242"/>
      <c r="E26" s="242"/>
      <c r="F26" s="243"/>
    </row>
    <row r="27" spans="3:7" ht="15.4" thickBot="1" x14ac:dyDescent="0.45">
      <c r="C27" s="244"/>
      <c r="D27" s="245"/>
      <c r="E27" s="245"/>
      <c r="F27" s="246"/>
    </row>
    <row r="29" spans="3:7" x14ac:dyDescent="0.4">
      <c r="C29" s="24" t="s">
        <v>17</v>
      </c>
    </row>
    <row r="30" spans="3:7" ht="15.4" thickBot="1" x14ac:dyDescent="0.45"/>
    <row r="31" spans="3:7" ht="15.4" thickBot="1" x14ac:dyDescent="0.45">
      <c r="C31" s="8" t="s">
        <v>11</v>
      </c>
      <c r="D31" s="25" t="s">
        <v>12</v>
      </c>
      <c r="E31" s="25" t="s">
        <v>18</v>
      </c>
      <c r="F31" s="25" t="s">
        <v>19</v>
      </c>
    </row>
    <row r="32" spans="3:7" ht="15.4" thickBot="1" x14ac:dyDescent="0.45">
      <c r="C32" s="26" t="s">
        <v>20</v>
      </c>
      <c r="D32" s="27">
        <f>+E15</f>
        <v>45500000</v>
      </c>
      <c r="E32" s="28">
        <v>0.75</v>
      </c>
      <c r="F32" s="29">
        <f>+D32*E32</f>
        <v>34125000</v>
      </c>
      <c r="G32" s="98" t="s">
        <v>130</v>
      </c>
    </row>
    <row r="34" spans="3:7" x14ac:dyDescent="0.4">
      <c r="C34" s="24" t="s">
        <v>21</v>
      </c>
    </row>
    <row r="35" spans="3:7" ht="15.4" thickBot="1" x14ac:dyDescent="0.45"/>
    <row r="36" spans="3:7" ht="15.4" thickBot="1" x14ac:dyDescent="0.45">
      <c r="C36" s="8" t="s">
        <v>11</v>
      </c>
      <c r="D36" s="25" t="s">
        <v>12</v>
      </c>
      <c r="E36" s="25" t="s">
        <v>18</v>
      </c>
      <c r="F36" s="25" t="s">
        <v>83</v>
      </c>
    </row>
    <row r="37" spans="3:7" ht="15.4" thickBot="1" x14ac:dyDescent="0.45">
      <c r="C37" s="26" t="s">
        <v>20</v>
      </c>
      <c r="D37" s="27">
        <f>+D32</f>
        <v>45500000</v>
      </c>
      <c r="E37" s="28">
        <v>0.05</v>
      </c>
      <c r="F37" s="29">
        <f>+D37*E37</f>
        <v>2275000</v>
      </c>
      <c r="G37" s="98" t="s">
        <v>130</v>
      </c>
    </row>
    <row r="38" spans="3:7" ht="15.4" thickBot="1" x14ac:dyDescent="0.45"/>
    <row r="39" spans="3:7" x14ac:dyDescent="0.4">
      <c r="C39" s="212" t="s">
        <v>22</v>
      </c>
      <c r="D39" s="213"/>
      <c r="E39" s="213"/>
      <c r="F39" s="214"/>
    </row>
    <row r="40" spans="3:7" x14ac:dyDescent="0.4">
      <c r="C40" s="215"/>
      <c r="D40" s="216"/>
      <c r="E40" s="216"/>
      <c r="F40" s="217"/>
    </row>
    <row r="41" spans="3:7" ht="15.4" thickBot="1" x14ac:dyDescent="0.45">
      <c r="C41" s="218"/>
      <c r="D41" s="219"/>
      <c r="E41" s="219"/>
      <c r="F41" s="220"/>
    </row>
  </sheetData>
  <mergeCells count="14">
    <mergeCell ref="C24:F27"/>
    <mergeCell ref="C39:F41"/>
    <mergeCell ref="C17:C18"/>
    <mergeCell ref="D17:D18"/>
    <mergeCell ref="E17:E18"/>
    <mergeCell ref="C2:F4"/>
    <mergeCell ref="C6:C7"/>
    <mergeCell ref="C15:C16"/>
    <mergeCell ref="D15:D16"/>
    <mergeCell ref="E15:E16"/>
    <mergeCell ref="F15:F20"/>
    <mergeCell ref="C19:C20"/>
    <mergeCell ref="D19:D20"/>
    <mergeCell ref="E19:E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EAEF4-AAEA-4C31-8FDB-4B24D555096A}">
  <dimension ref="B1:K218"/>
  <sheetViews>
    <sheetView showGridLines="0" topLeftCell="A193" zoomScale="120" zoomScaleNormal="120" workbookViewId="0">
      <selection activeCell="E204" sqref="E204"/>
    </sheetView>
  </sheetViews>
  <sheetFormatPr baseColWidth="10" defaultColWidth="11.53125" defaultRowHeight="15" x14ac:dyDescent="0.4"/>
  <cols>
    <col min="1" max="1" width="1.19921875" style="3" customWidth="1"/>
    <col min="2" max="2" width="25.796875" style="3" customWidth="1"/>
    <col min="3" max="3" width="17.9296875" style="3" customWidth="1"/>
    <col min="4" max="4" width="16.06640625" style="3" customWidth="1"/>
    <col min="5" max="5" width="24.59765625" style="3" customWidth="1"/>
    <col min="6" max="6" width="19.3984375" style="3" customWidth="1"/>
    <col min="7" max="7" width="21.6640625" style="3" customWidth="1"/>
    <col min="8" max="8" width="15.1328125" style="3" customWidth="1"/>
    <col min="9" max="9" width="14.1328125" style="3" customWidth="1"/>
    <col min="10" max="10" width="2.33203125" style="3" customWidth="1"/>
    <col min="11" max="11" width="18" style="3" customWidth="1"/>
    <col min="12" max="16384" width="11.53125" style="3"/>
  </cols>
  <sheetData>
    <row r="1" spans="2:7" x14ac:dyDescent="0.4">
      <c r="B1" s="30" t="s">
        <v>117</v>
      </c>
    </row>
    <row r="2" spans="2:7" ht="15.4" thickBot="1" x14ac:dyDescent="0.45">
      <c r="B2" s="31"/>
    </row>
    <row r="3" spans="2:7" ht="15.4" thickBot="1" x14ac:dyDescent="0.45">
      <c r="B3" s="32" t="s">
        <v>1</v>
      </c>
      <c r="C3" s="33"/>
      <c r="D3" s="9" t="s">
        <v>12</v>
      </c>
      <c r="F3" s="9" t="s">
        <v>25</v>
      </c>
      <c r="G3" s="9" t="s">
        <v>12</v>
      </c>
    </row>
    <row r="4" spans="2:7" x14ac:dyDescent="0.4">
      <c r="B4" s="344" t="s">
        <v>71</v>
      </c>
      <c r="C4" s="345"/>
      <c r="D4" s="346">
        <v>6300000</v>
      </c>
      <c r="F4" s="347" t="s">
        <v>26</v>
      </c>
      <c r="G4" s="346">
        <v>3300000</v>
      </c>
    </row>
    <row r="5" spans="2:7" x14ac:dyDescent="0.4">
      <c r="B5" s="336" t="s">
        <v>72</v>
      </c>
      <c r="C5" s="337"/>
      <c r="D5" s="338">
        <v>25000000</v>
      </c>
      <c r="E5" s="41"/>
      <c r="F5" s="339" t="s">
        <v>27</v>
      </c>
      <c r="G5" s="338">
        <v>25000000</v>
      </c>
    </row>
    <row r="6" spans="2:7" x14ac:dyDescent="0.4">
      <c r="B6" s="336" t="s">
        <v>73</v>
      </c>
      <c r="C6" s="337"/>
      <c r="D6" s="338">
        <v>150000000</v>
      </c>
      <c r="F6" s="339" t="s">
        <v>28</v>
      </c>
      <c r="G6" s="338">
        <v>0</v>
      </c>
    </row>
    <row r="7" spans="2:7" x14ac:dyDescent="0.4">
      <c r="B7" s="336" t="s">
        <v>74</v>
      </c>
      <c r="C7" s="337"/>
      <c r="D7" s="338">
        <v>4000000</v>
      </c>
      <c r="F7" s="339" t="s">
        <v>29</v>
      </c>
      <c r="G7" s="338">
        <v>4000000</v>
      </c>
    </row>
    <row r="8" spans="2:7" x14ac:dyDescent="0.4">
      <c r="B8" s="336" t="s">
        <v>76</v>
      </c>
      <c r="C8" s="337"/>
      <c r="D8" s="338">
        <v>30000000</v>
      </c>
      <c r="F8" s="339" t="s">
        <v>77</v>
      </c>
      <c r="G8" s="338">
        <v>30000000</v>
      </c>
    </row>
    <row r="9" spans="2:7" ht="15.4" thickBot="1" x14ac:dyDescent="0.45">
      <c r="B9" s="340" t="s">
        <v>75</v>
      </c>
      <c r="C9" s="341"/>
      <c r="D9" s="342">
        <v>58000000</v>
      </c>
      <c r="F9" s="343" t="s">
        <v>78</v>
      </c>
      <c r="G9" s="342">
        <v>58000000</v>
      </c>
    </row>
    <row r="10" spans="2:7" x14ac:dyDescent="0.4">
      <c r="B10" s="31"/>
    </row>
    <row r="11" spans="2:7" x14ac:dyDescent="0.4">
      <c r="B11" s="31" t="s">
        <v>30</v>
      </c>
    </row>
    <row r="12" spans="2:7" ht="15.4" thickBot="1" x14ac:dyDescent="0.45">
      <c r="B12" s="31"/>
    </row>
    <row r="13" spans="2:7" x14ac:dyDescent="0.4">
      <c r="B13" s="255" t="s">
        <v>219</v>
      </c>
      <c r="C13" s="256"/>
      <c r="D13" s="256"/>
      <c r="E13" s="256"/>
      <c r="F13" s="257"/>
      <c r="G13" s="36"/>
    </row>
    <row r="14" spans="2:7" x14ac:dyDescent="0.4">
      <c r="B14" s="258"/>
      <c r="C14" s="259"/>
      <c r="D14" s="259"/>
      <c r="E14" s="259"/>
      <c r="F14" s="260"/>
      <c r="G14" s="36">
        <f>93000000-60000000</f>
        <v>33000000</v>
      </c>
    </row>
    <row r="15" spans="2:7" x14ac:dyDescent="0.4">
      <c r="B15" s="258"/>
      <c r="C15" s="259"/>
      <c r="D15" s="259"/>
      <c r="E15" s="259"/>
      <c r="F15" s="260"/>
    </row>
    <row r="16" spans="2:7" ht="15.4" thickBot="1" x14ac:dyDescent="0.45">
      <c r="B16" s="261"/>
      <c r="C16" s="262"/>
      <c r="D16" s="262"/>
      <c r="E16" s="262"/>
      <c r="F16" s="263"/>
    </row>
    <row r="17" spans="2:7" ht="15.4" thickBot="1" x14ac:dyDescent="0.45">
      <c r="B17" s="31"/>
    </row>
    <row r="18" spans="2:7" ht="15.4" thickBot="1" x14ac:dyDescent="0.45">
      <c r="B18" s="264" t="s">
        <v>1</v>
      </c>
      <c r="C18" s="265"/>
      <c r="D18" s="9" t="s">
        <v>31</v>
      </c>
      <c r="E18" s="9" t="s">
        <v>23</v>
      </c>
      <c r="F18" s="9" t="s">
        <v>24</v>
      </c>
    </row>
    <row r="19" spans="2:7" x14ac:dyDescent="0.4">
      <c r="B19" s="266"/>
      <c r="C19" s="267"/>
      <c r="D19" s="10"/>
      <c r="E19" s="10"/>
      <c r="F19" s="10"/>
    </row>
    <row r="20" spans="2:7" x14ac:dyDescent="0.4">
      <c r="B20" s="11" t="s">
        <v>84</v>
      </c>
      <c r="C20" s="37"/>
      <c r="D20" s="10">
        <v>0</v>
      </c>
      <c r="E20" s="35">
        <f>+G14</f>
        <v>33000000</v>
      </c>
      <c r="F20" s="38">
        <f>+E20-D20</f>
        <v>33000000</v>
      </c>
    </row>
    <row r="21" spans="2:7" ht="15.4" thickBot="1" x14ac:dyDescent="0.45">
      <c r="B21" s="268"/>
      <c r="C21" s="269"/>
      <c r="D21" s="14"/>
      <c r="E21" s="14"/>
      <c r="F21" s="14"/>
    </row>
    <row r="22" spans="2:7" ht="15.4" thickBot="1" x14ac:dyDescent="0.45"/>
    <row r="23" spans="2:7" ht="15.4" thickBot="1" x14ac:dyDescent="0.45">
      <c r="B23" s="9" t="s">
        <v>3</v>
      </c>
      <c r="C23" s="264" t="s">
        <v>1</v>
      </c>
      <c r="D23" s="270"/>
      <c r="E23" s="265"/>
      <c r="F23" s="9" t="s">
        <v>4</v>
      </c>
      <c r="G23" s="9" t="s">
        <v>5</v>
      </c>
    </row>
    <row r="24" spans="2:7" x14ac:dyDescent="0.4">
      <c r="B24" s="10"/>
      <c r="C24" s="13" t="s">
        <v>6</v>
      </c>
      <c r="D24" s="7">
        <v>1</v>
      </c>
      <c r="E24" s="12" t="s">
        <v>6</v>
      </c>
      <c r="F24" s="10"/>
      <c r="G24" s="10"/>
    </row>
    <row r="25" spans="2:7" x14ac:dyDescent="0.4">
      <c r="B25" s="10" t="s">
        <v>86</v>
      </c>
      <c r="C25" s="39" t="s">
        <v>105</v>
      </c>
      <c r="E25" s="34"/>
      <c r="F25" s="38">
        <f>+F20</f>
        <v>33000000</v>
      </c>
      <c r="G25" s="10"/>
    </row>
    <row r="26" spans="2:7" x14ac:dyDescent="0.4">
      <c r="B26" s="10" t="s">
        <v>2</v>
      </c>
      <c r="C26" s="39"/>
      <c r="D26" s="3" t="str">
        <f>+B20</f>
        <v>2.11.009 Provisión Contrato Oneroso</v>
      </c>
      <c r="E26" s="34"/>
      <c r="F26" s="10"/>
      <c r="G26" s="38">
        <f>+F25</f>
        <v>33000000</v>
      </c>
    </row>
    <row r="27" spans="2:7" ht="15.4" thickBot="1" x14ac:dyDescent="0.45">
      <c r="B27" s="10"/>
      <c r="C27" s="39"/>
      <c r="E27" s="34"/>
      <c r="F27" s="10"/>
      <c r="G27" s="10"/>
    </row>
    <row r="28" spans="2:7" x14ac:dyDescent="0.4">
      <c r="B28" s="10"/>
      <c r="C28" s="249" t="s">
        <v>106</v>
      </c>
      <c r="D28" s="250"/>
      <c r="E28" s="251"/>
      <c r="F28" s="10"/>
      <c r="G28" s="10"/>
    </row>
    <row r="29" spans="2:7" ht="15.4" thickBot="1" x14ac:dyDescent="0.45">
      <c r="B29" s="14"/>
      <c r="C29" s="252"/>
      <c r="D29" s="253"/>
      <c r="E29" s="254"/>
      <c r="F29" s="14"/>
      <c r="G29" s="14"/>
    </row>
    <row r="30" spans="2:7" ht="15.4" thickBot="1" x14ac:dyDescent="0.45">
      <c r="B30" s="31"/>
    </row>
    <row r="31" spans="2:7" x14ac:dyDescent="0.4">
      <c r="B31" s="271" t="s">
        <v>107</v>
      </c>
      <c r="C31" s="272"/>
      <c r="D31" s="272"/>
      <c r="E31" s="272"/>
      <c r="F31" s="273"/>
    </row>
    <row r="32" spans="2:7" x14ac:dyDescent="0.4">
      <c r="B32" s="274"/>
      <c r="C32" s="275"/>
      <c r="D32" s="275"/>
      <c r="E32" s="275"/>
      <c r="F32" s="276"/>
    </row>
    <row r="33" spans="2:7" ht="15.4" thickBot="1" x14ac:dyDescent="0.45">
      <c r="B33" s="277"/>
      <c r="C33" s="278"/>
      <c r="D33" s="278"/>
      <c r="E33" s="278"/>
      <c r="F33" s="279"/>
    </row>
    <row r="34" spans="2:7" ht="15.4" thickBot="1" x14ac:dyDescent="0.45">
      <c r="B34" s="31"/>
    </row>
    <row r="35" spans="2:7" ht="15.4" thickBot="1" x14ac:dyDescent="0.45">
      <c r="B35" s="264" t="s">
        <v>1</v>
      </c>
      <c r="C35" s="265"/>
      <c r="D35" s="9" t="s">
        <v>31</v>
      </c>
      <c r="E35" s="9" t="s">
        <v>23</v>
      </c>
      <c r="F35" s="9" t="s">
        <v>24</v>
      </c>
    </row>
    <row r="36" spans="2:7" x14ac:dyDescent="0.4">
      <c r="B36" s="266"/>
      <c r="C36" s="267"/>
      <c r="D36" s="10"/>
      <c r="E36" s="10"/>
      <c r="F36" s="10"/>
    </row>
    <row r="37" spans="2:7" x14ac:dyDescent="0.4">
      <c r="B37" s="11" t="str">
        <f>+B8</f>
        <v>2.11.007 Provisión mediambiental</v>
      </c>
      <c r="C37" s="37"/>
      <c r="D37" s="38">
        <f>+D8</f>
        <v>30000000</v>
      </c>
      <c r="E37" s="35">
        <f>6900000000*0.01</f>
        <v>69000000</v>
      </c>
      <c r="F37" s="38">
        <f>+E37-D37</f>
        <v>39000000</v>
      </c>
    </row>
    <row r="38" spans="2:7" ht="15.4" thickBot="1" x14ac:dyDescent="0.45">
      <c r="B38" s="268"/>
      <c r="C38" s="269"/>
      <c r="D38" s="14"/>
      <c r="E38" s="14"/>
      <c r="F38" s="14"/>
    </row>
    <row r="39" spans="2:7" ht="15.4" thickBot="1" x14ac:dyDescent="0.45"/>
    <row r="40" spans="2:7" ht="15.4" thickBot="1" x14ac:dyDescent="0.45">
      <c r="B40" s="9" t="s">
        <v>3</v>
      </c>
      <c r="C40" s="264" t="s">
        <v>1</v>
      </c>
      <c r="D40" s="270"/>
      <c r="E40" s="265"/>
      <c r="F40" s="9" t="s">
        <v>4</v>
      </c>
      <c r="G40" s="9" t="s">
        <v>5</v>
      </c>
    </row>
    <row r="41" spans="2:7" x14ac:dyDescent="0.4">
      <c r="B41" s="10"/>
      <c r="C41" s="13" t="s">
        <v>6</v>
      </c>
      <c r="D41" s="7">
        <v>2</v>
      </c>
      <c r="E41" s="12" t="s">
        <v>6</v>
      </c>
      <c r="F41" s="10"/>
      <c r="G41" s="10"/>
    </row>
    <row r="42" spans="2:7" x14ac:dyDescent="0.4">
      <c r="B42" s="10" t="s">
        <v>86</v>
      </c>
      <c r="C42" s="39" t="str">
        <f>+F8</f>
        <v>3.11.020 Mediambiental</v>
      </c>
      <c r="E42" s="34"/>
      <c r="F42" s="38">
        <f>+F37</f>
        <v>39000000</v>
      </c>
      <c r="G42" s="10"/>
    </row>
    <row r="43" spans="2:7" x14ac:dyDescent="0.4">
      <c r="B43" s="10" t="s">
        <v>2</v>
      </c>
      <c r="C43" s="39"/>
      <c r="D43" s="3" t="str">
        <f>+B37</f>
        <v>2.11.007 Provisión mediambiental</v>
      </c>
      <c r="E43" s="34"/>
      <c r="F43" s="10"/>
      <c r="G43" s="38">
        <f>+F42</f>
        <v>39000000</v>
      </c>
    </row>
    <row r="44" spans="2:7" ht="15.4" thickBot="1" x14ac:dyDescent="0.45">
      <c r="B44" s="10"/>
      <c r="C44" s="39"/>
      <c r="E44" s="34"/>
      <c r="F44" s="10"/>
      <c r="G44" s="10"/>
    </row>
    <row r="45" spans="2:7" x14ac:dyDescent="0.4">
      <c r="B45" s="10"/>
      <c r="C45" s="249" t="s">
        <v>106</v>
      </c>
      <c r="D45" s="250"/>
      <c r="E45" s="251"/>
      <c r="F45" s="10"/>
      <c r="G45" s="10"/>
    </row>
    <row r="46" spans="2:7" ht="15.4" thickBot="1" x14ac:dyDescent="0.45">
      <c r="B46" s="14"/>
      <c r="C46" s="252"/>
      <c r="D46" s="253"/>
      <c r="E46" s="254"/>
      <c r="F46" s="14"/>
      <c r="G46" s="14"/>
    </row>
    <row r="47" spans="2:7" ht="15.4" thickBot="1" x14ac:dyDescent="0.45">
      <c r="B47" s="31"/>
    </row>
    <row r="48" spans="2:7" x14ac:dyDescent="0.4">
      <c r="B48" s="280" t="s">
        <v>220</v>
      </c>
      <c r="C48" s="281"/>
      <c r="D48" s="281"/>
      <c r="E48" s="281"/>
      <c r="F48" s="282"/>
    </row>
    <row r="49" spans="2:7" x14ac:dyDescent="0.4">
      <c r="B49" s="283"/>
      <c r="C49" s="284"/>
      <c r="D49" s="284"/>
      <c r="E49" s="284"/>
      <c r="F49" s="285"/>
    </row>
    <row r="50" spans="2:7" x14ac:dyDescent="0.4">
      <c r="B50" s="283"/>
      <c r="C50" s="284"/>
      <c r="D50" s="284"/>
      <c r="E50" s="284"/>
      <c r="F50" s="285"/>
    </row>
    <row r="51" spans="2:7" ht="15.4" thickBot="1" x14ac:dyDescent="0.45">
      <c r="B51" s="286"/>
      <c r="C51" s="287"/>
      <c r="D51" s="287"/>
      <c r="E51" s="287"/>
      <c r="F51" s="288"/>
    </row>
    <row r="52" spans="2:7" ht="15.4" thickBot="1" x14ac:dyDescent="0.45">
      <c r="B52" s="31"/>
    </row>
    <row r="53" spans="2:7" ht="15.4" thickBot="1" x14ac:dyDescent="0.45">
      <c r="B53" s="264" t="s">
        <v>1</v>
      </c>
      <c r="C53" s="265"/>
      <c r="D53" s="9" t="s">
        <v>31</v>
      </c>
      <c r="E53" s="9" t="s">
        <v>23</v>
      </c>
      <c r="F53" s="9" t="s">
        <v>24</v>
      </c>
    </row>
    <row r="54" spans="2:7" x14ac:dyDescent="0.4">
      <c r="B54" s="266"/>
      <c r="C54" s="267"/>
      <c r="D54" s="10"/>
      <c r="E54" s="10"/>
      <c r="F54" s="10"/>
    </row>
    <row r="55" spans="2:7" x14ac:dyDescent="0.4">
      <c r="B55" s="11" t="s">
        <v>108</v>
      </c>
      <c r="C55" s="37"/>
      <c r="D55" s="10">
        <v>0</v>
      </c>
      <c r="E55" s="35">
        <v>0</v>
      </c>
      <c r="F55" s="38">
        <f>+E55</f>
        <v>0</v>
      </c>
    </row>
    <row r="56" spans="2:7" ht="15.4" thickBot="1" x14ac:dyDescent="0.45">
      <c r="B56" s="268"/>
      <c r="C56" s="269"/>
      <c r="D56" s="14"/>
      <c r="E56" s="14"/>
      <c r="F56" s="14"/>
    </row>
    <row r="57" spans="2:7" ht="15.4" thickBot="1" x14ac:dyDescent="0.45"/>
    <row r="58" spans="2:7" ht="15.4" thickBot="1" x14ac:dyDescent="0.45">
      <c r="B58" s="9" t="s">
        <v>3</v>
      </c>
      <c r="C58" s="264" t="s">
        <v>1</v>
      </c>
      <c r="D58" s="270"/>
      <c r="E58" s="265"/>
      <c r="F58" s="9" t="s">
        <v>4</v>
      </c>
      <c r="G58" s="9" t="s">
        <v>5</v>
      </c>
    </row>
    <row r="59" spans="2:7" x14ac:dyDescent="0.4">
      <c r="B59" s="10"/>
      <c r="C59" s="13" t="s">
        <v>6</v>
      </c>
      <c r="D59" s="7">
        <v>3</v>
      </c>
      <c r="E59" s="12" t="s">
        <v>6</v>
      </c>
      <c r="F59" s="10"/>
      <c r="G59" s="10"/>
    </row>
    <row r="60" spans="2:7" x14ac:dyDescent="0.4">
      <c r="B60" s="10"/>
      <c r="C60" s="39"/>
      <c r="E60" s="34"/>
      <c r="F60" s="38"/>
      <c r="G60" s="10"/>
    </row>
    <row r="61" spans="2:7" x14ac:dyDescent="0.4">
      <c r="B61" s="10"/>
      <c r="C61" s="298" t="s">
        <v>110</v>
      </c>
      <c r="D61" s="299"/>
      <c r="E61" s="300"/>
      <c r="F61" s="10"/>
      <c r="G61" s="38"/>
    </row>
    <row r="62" spans="2:7" ht="15.4" thickBot="1" x14ac:dyDescent="0.45">
      <c r="B62" s="10"/>
      <c r="C62" s="39"/>
      <c r="E62" s="34"/>
      <c r="F62" s="10"/>
      <c r="G62" s="10"/>
    </row>
    <row r="63" spans="2:7" x14ac:dyDescent="0.4">
      <c r="B63" s="10"/>
      <c r="C63" s="249" t="s">
        <v>109</v>
      </c>
      <c r="D63" s="250"/>
      <c r="E63" s="251"/>
      <c r="F63" s="10"/>
      <c r="G63" s="10"/>
    </row>
    <row r="64" spans="2:7" ht="15.4" thickBot="1" x14ac:dyDescent="0.45">
      <c r="B64" s="14"/>
      <c r="C64" s="252"/>
      <c r="D64" s="253"/>
      <c r="E64" s="254"/>
      <c r="F64" s="14"/>
      <c r="G64" s="14"/>
    </row>
    <row r="65" spans="2:7" s="41" customFormat="1" ht="15.4" thickBot="1" x14ac:dyDescent="0.45">
      <c r="B65" s="40"/>
      <c r="C65" s="40"/>
      <c r="D65" s="40"/>
      <c r="E65" s="40"/>
      <c r="F65" s="40"/>
    </row>
    <row r="66" spans="2:7" s="41" customFormat="1" x14ac:dyDescent="0.4">
      <c r="B66" s="289" t="s">
        <v>111</v>
      </c>
      <c r="C66" s="290"/>
      <c r="D66" s="290"/>
      <c r="E66" s="290"/>
      <c r="F66" s="291"/>
    </row>
    <row r="67" spans="2:7" s="41" customFormat="1" x14ac:dyDescent="0.4">
      <c r="B67" s="42"/>
      <c r="C67" s="43"/>
      <c r="D67" s="43"/>
      <c r="E67" s="43"/>
      <c r="F67" s="44"/>
    </row>
    <row r="68" spans="2:7" x14ac:dyDescent="0.4">
      <c r="B68" s="292" t="s">
        <v>221</v>
      </c>
      <c r="C68" s="293"/>
      <c r="D68" s="293"/>
      <c r="E68" s="293"/>
      <c r="F68" s="294"/>
    </row>
    <row r="69" spans="2:7" x14ac:dyDescent="0.4">
      <c r="B69" s="292"/>
      <c r="C69" s="293"/>
      <c r="D69" s="293"/>
      <c r="E69" s="293"/>
      <c r="F69" s="294"/>
    </row>
    <row r="70" spans="2:7" ht="15.4" thickBot="1" x14ac:dyDescent="0.45">
      <c r="B70" s="295"/>
      <c r="C70" s="296"/>
      <c r="D70" s="296"/>
      <c r="E70" s="296"/>
      <c r="F70" s="297"/>
    </row>
    <row r="71" spans="2:7" ht="15.4" thickBot="1" x14ac:dyDescent="0.45">
      <c r="B71" s="31"/>
    </row>
    <row r="72" spans="2:7" ht="15.4" thickBot="1" x14ac:dyDescent="0.45">
      <c r="B72" s="264" t="s">
        <v>1</v>
      </c>
      <c r="C72" s="265"/>
      <c r="D72" s="9" t="s">
        <v>31</v>
      </c>
      <c r="E72" s="9" t="s">
        <v>23</v>
      </c>
      <c r="F72" s="9" t="s">
        <v>24</v>
      </c>
    </row>
    <row r="73" spans="2:7" x14ac:dyDescent="0.4">
      <c r="B73" s="266"/>
      <c r="C73" s="267"/>
      <c r="D73" s="10"/>
      <c r="E73" s="10"/>
      <c r="F73" s="10"/>
    </row>
    <row r="74" spans="2:7" x14ac:dyDescent="0.4">
      <c r="B74" s="11" t="str">
        <f>+B9</f>
        <v>2.11.008 Provisión Reestructuración</v>
      </c>
      <c r="C74" s="37"/>
      <c r="D74" s="38">
        <f>+D9</f>
        <v>58000000</v>
      </c>
      <c r="E74" s="35">
        <v>38000000</v>
      </c>
      <c r="F74" s="38">
        <f>+E74-D74</f>
        <v>-20000000</v>
      </c>
    </row>
    <row r="75" spans="2:7" ht="15.4" thickBot="1" x14ac:dyDescent="0.45">
      <c r="B75" s="268"/>
      <c r="C75" s="269"/>
      <c r="D75" s="14"/>
      <c r="E75" s="14"/>
      <c r="F75" s="14"/>
    </row>
    <row r="76" spans="2:7" ht="15.4" thickBot="1" x14ac:dyDescent="0.45"/>
    <row r="77" spans="2:7" ht="15.4" thickBot="1" x14ac:dyDescent="0.45">
      <c r="B77" s="9" t="s">
        <v>3</v>
      </c>
      <c r="C77" s="264" t="s">
        <v>1</v>
      </c>
      <c r="D77" s="270"/>
      <c r="E77" s="265"/>
      <c r="F77" s="9" t="s">
        <v>4</v>
      </c>
      <c r="G77" s="9" t="s">
        <v>5</v>
      </c>
    </row>
    <row r="78" spans="2:7" x14ac:dyDescent="0.4">
      <c r="B78" s="10"/>
      <c r="C78" s="13" t="s">
        <v>6</v>
      </c>
      <c r="D78" s="7">
        <v>4</v>
      </c>
      <c r="E78" s="12" t="s">
        <v>6</v>
      </c>
      <c r="F78" s="10"/>
      <c r="G78" s="10"/>
    </row>
    <row r="79" spans="2:7" x14ac:dyDescent="0.4">
      <c r="B79" s="10" t="s">
        <v>2</v>
      </c>
      <c r="C79" s="11" t="str">
        <f>+B74</f>
        <v>2.11.008 Provisión Reestructuración</v>
      </c>
      <c r="D79" s="7"/>
      <c r="E79" s="12"/>
      <c r="F79" s="38">
        <f>-F74</f>
        <v>20000000</v>
      </c>
      <c r="G79" s="10"/>
    </row>
    <row r="80" spans="2:7" x14ac:dyDescent="0.4">
      <c r="B80" s="10" t="s">
        <v>86</v>
      </c>
      <c r="C80" s="39"/>
      <c r="D80" s="3" t="str">
        <f>+F9</f>
        <v>3.11.021 Reestructuración</v>
      </c>
      <c r="E80" s="34"/>
      <c r="F80" s="38"/>
      <c r="G80" s="38">
        <f>+F79</f>
        <v>20000000</v>
      </c>
    </row>
    <row r="81" spans="2:11" ht="15.4" thickBot="1" x14ac:dyDescent="0.45">
      <c r="B81" s="10"/>
      <c r="C81" s="39"/>
      <c r="E81" s="34"/>
      <c r="F81" s="10"/>
      <c r="G81" s="10"/>
    </row>
    <row r="82" spans="2:11" x14ac:dyDescent="0.4">
      <c r="B82" s="10"/>
      <c r="C82" s="249" t="s">
        <v>85</v>
      </c>
      <c r="D82" s="250"/>
      <c r="E82" s="251"/>
      <c r="F82" s="10"/>
      <c r="G82" s="10"/>
    </row>
    <row r="83" spans="2:11" ht="15.4" thickBot="1" x14ac:dyDescent="0.45">
      <c r="B83" s="14"/>
      <c r="C83" s="252"/>
      <c r="D83" s="253"/>
      <c r="E83" s="254"/>
      <c r="F83" s="14"/>
      <c r="G83" s="14"/>
    </row>
    <row r="84" spans="2:11" x14ac:dyDescent="0.4">
      <c r="B84" s="31"/>
    </row>
    <row r="85" spans="2:11" x14ac:dyDescent="0.4">
      <c r="B85" s="31" t="s">
        <v>32</v>
      </c>
    </row>
    <row r="86" spans="2:11" ht="15.4" thickBot="1" x14ac:dyDescent="0.45">
      <c r="B86" s="31"/>
    </row>
    <row r="87" spans="2:11" ht="15.4" thickBot="1" x14ac:dyDescent="0.45">
      <c r="B87" s="301" t="s">
        <v>33</v>
      </c>
      <c r="C87" s="302"/>
      <c r="D87" s="302"/>
      <c r="E87" s="303"/>
    </row>
    <row r="88" spans="2:11" ht="15.4" thickBot="1" x14ac:dyDescent="0.45"/>
    <row r="89" spans="2:11" ht="15.4" thickBot="1" x14ac:dyDescent="0.45">
      <c r="B89" s="45"/>
      <c r="C89" s="304" t="s">
        <v>34</v>
      </c>
      <c r="D89" s="305"/>
      <c r="E89" s="306"/>
      <c r="F89" s="45"/>
      <c r="G89" s="45"/>
      <c r="H89" s="45"/>
      <c r="I89" s="45"/>
      <c r="J89" s="45"/>
      <c r="K89" s="45"/>
    </row>
    <row r="90" spans="2:11" ht="15.4" thickBot="1" x14ac:dyDescent="0.45">
      <c r="B90" s="4" t="s">
        <v>1</v>
      </c>
      <c r="C90" s="46" t="s">
        <v>35</v>
      </c>
      <c r="D90" s="47" t="s">
        <v>36</v>
      </c>
      <c r="E90" s="48" t="s">
        <v>37</v>
      </c>
      <c r="F90" s="49" t="s">
        <v>38</v>
      </c>
      <c r="G90" s="49" t="s">
        <v>39</v>
      </c>
      <c r="H90" s="49" t="s">
        <v>40</v>
      </c>
      <c r="I90" s="49" t="s">
        <v>41</v>
      </c>
      <c r="J90" s="45"/>
      <c r="K90" s="50" t="s">
        <v>0</v>
      </c>
    </row>
    <row r="91" spans="2:11" ht="15.4" thickBot="1" x14ac:dyDescent="0.45">
      <c r="B91" s="57" t="s">
        <v>42</v>
      </c>
      <c r="C91" s="58">
        <v>3200000</v>
      </c>
      <c r="D91" s="58">
        <v>3200000</v>
      </c>
      <c r="E91" s="58">
        <v>3700000</v>
      </c>
      <c r="F91" s="53">
        <f t="shared" ref="F91:F95" si="0">ROUND((+C91+D91+E91)/3,0)</f>
        <v>3366667</v>
      </c>
      <c r="G91" s="53">
        <f t="shared" ref="G91:G95" si="1">ROUND(+F91/30,0)</f>
        <v>112222</v>
      </c>
      <c r="H91" s="59">
        <v>17</v>
      </c>
      <c r="I91" s="54">
        <f t="shared" ref="I91:I95" si="2">+H91*1.25</f>
        <v>21.25</v>
      </c>
      <c r="J91" s="55"/>
      <c r="K91" s="56">
        <f t="shared" ref="K91:K95" si="3">ROUND(+G91*I91,0)</f>
        <v>2384718</v>
      </c>
    </row>
    <row r="92" spans="2:11" ht="15.4" thickBot="1" x14ac:dyDescent="0.45">
      <c r="B92" s="57" t="s">
        <v>43</v>
      </c>
      <c r="C92" s="58">
        <v>2200000</v>
      </c>
      <c r="D92" s="58">
        <v>2000000</v>
      </c>
      <c r="E92" s="58">
        <v>2300000</v>
      </c>
      <c r="F92" s="53">
        <f t="shared" si="0"/>
        <v>2166667</v>
      </c>
      <c r="G92" s="53">
        <f t="shared" si="1"/>
        <v>72222</v>
      </c>
      <c r="H92" s="59">
        <v>12</v>
      </c>
      <c r="I92" s="54">
        <f t="shared" si="2"/>
        <v>15</v>
      </c>
      <c r="J92" s="55"/>
      <c r="K92" s="56">
        <f t="shared" si="3"/>
        <v>1083330</v>
      </c>
    </row>
    <row r="93" spans="2:11" ht="15.4" thickBot="1" x14ac:dyDescent="0.45">
      <c r="B93" s="57" t="s">
        <v>44</v>
      </c>
      <c r="C93" s="58">
        <v>1950000</v>
      </c>
      <c r="D93" s="58">
        <v>1700000</v>
      </c>
      <c r="E93" s="58">
        <v>2250000</v>
      </c>
      <c r="F93" s="53">
        <f t="shared" si="0"/>
        <v>1966667</v>
      </c>
      <c r="G93" s="53">
        <f t="shared" si="1"/>
        <v>65556</v>
      </c>
      <c r="H93" s="59">
        <v>36</v>
      </c>
      <c r="I93" s="54">
        <f t="shared" si="2"/>
        <v>45</v>
      </c>
      <c r="J93" s="55"/>
      <c r="K93" s="56">
        <f t="shared" si="3"/>
        <v>2950020</v>
      </c>
    </row>
    <row r="94" spans="2:11" ht="15.4" thickBot="1" x14ac:dyDescent="0.45">
      <c r="B94" s="57" t="s">
        <v>45</v>
      </c>
      <c r="C94" s="58">
        <v>3980000</v>
      </c>
      <c r="D94" s="58">
        <v>3200000</v>
      </c>
      <c r="E94" s="58">
        <v>3980000</v>
      </c>
      <c r="F94" s="53">
        <f t="shared" si="0"/>
        <v>3720000</v>
      </c>
      <c r="G94" s="53">
        <f t="shared" si="1"/>
        <v>124000</v>
      </c>
      <c r="H94" s="59">
        <v>25</v>
      </c>
      <c r="I94" s="54">
        <f t="shared" si="2"/>
        <v>31.25</v>
      </c>
      <c r="J94" s="55"/>
      <c r="K94" s="56">
        <f t="shared" si="3"/>
        <v>3875000</v>
      </c>
    </row>
    <row r="95" spans="2:11" ht="15.4" thickBot="1" x14ac:dyDescent="0.45">
      <c r="B95" s="57" t="s">
        <v>46</v>
      </c>
      <c r="C95" s="58">
        <v>2200000</v>
      </c>
      <c r="D95" s="58">
        <v>2000000</v>
      </c>
      <c r="E95" s="58">
        <v>2750000</v>
      </c>
      <c r="F95" s="53">
        <f t="shared" si="0"/>
        <v>2316667</v>
      </c>
      <c r="G95" s="53">
        <f t="shared" si="1"/>
        <v>77222</v>
      </c>
      <c r="H95" s="59">
        <v>14</v>
      </c>
      <c r="I95" s="54">
        <f t="shared" si="2"/>
        <v>17.5</v>
      </c>
      <c r="J95" s="55"/>
      <c r="K95" s="56">
        <f t="shared" si="3"/>
        <v>1351385</v>
      </c>
    </row>
    <row r="96" spans="2:11" ht="15.4" thickBot="1" x14ac:dyDescent="0.45">
      <c r="B96" s="60"/>
      <c r="C96" s="61"/>
      <c r="D96" s="61"/>
      <c r="E96" s="61"/>
      <c r="F96" s="62"/>
      <c r="G96" s="62"/>
      <c r="H96" s="63"/>
      <c r="I96" s="64"/>
      <c r="J96" s="55"/>
      <c r="K96" s="65">
        <f>SUM(K91:K95)</f>
        <v>11644453</v>
      </c>
    </row>
    <row r="97" spans="2:9" ht="15.4" thickBot="1" x14ac:dyDescent="0.45">
      <c r="B97" s="264" t="s">
        <v>1</v>
      </c>
      <c r="C97" s="265"/>
      <c r="D97" s="9" t="s">
        <v>31</v>
      </c>
      <c r="E97" s="9" t="s">
        <v>23</v>
      </c>
      <c r="F97" s="9" t="s">
        <v>24</v>
      </c>
    </row>
    <row r="98" spans="2:9" x14ac:dyDescent="0.4">
      <c r="B98" s="266"/>
      <c r="C98" s="267"/>
      <c r="D98" s="10"/>
      <c r="E98" s="10"/>
      <c r="F98" s="10"/>
    </row>
    <row r="99" spans="2:9" x14ac:dyDescent="0.4">
      <c r="B99" s="11" t="str">
        <f>+B4</f>
        <v>2.11.001 Provisión Vacaciones</v>
      </c>
      <c r="C99" s="37"/>
      <c r="D99" s="38">
        <f>+D4</f>
        <v>6300000</v>
      </c>
      <c r="E99" s="35">
        <f>+K96</f>
        <v>11644453</v>
      </c>
      <c r="F99" s="38">
        <f>+E99-D99</f>
        <v>5344453</v>
      </c>
    </row>
    <row r="100" spans="2:9" ht="15.4" thickBot="1" x14ac:dyDescent="0.45">
      <c r="B100" s="268"/>
      <c r="C100" s="269"/>
      <c r="D100" s="14"/>
      <c r="E100" s="14"/>
      <c r="F100" s="14"/>
    </row>
    <row r="101" spans="2:9" ht="15.4" thickBot="1" x14ac:dyDescent="0.45"/>
    <row r="102" spans="2:9" ht="15.4" thickBot="1" x14ac:dyDescent="0.45">
      <c r="B102" s="9" t="s">
        <v>3</v>
      </c>
      <c r="C102" s="264" t="s">
        <v>1</v>
      </c>
      <c r="D102" s="270"/>
      <c r="E102" s="265"/>
      <c r="F102" s="9" t="s">
        <v>4</v>
      </c>
      <c r="G102" s="9" t="s">
        <v>5</v>
      </c>
    </row>
    <row r="103" spans="2:9" x14ac:dyDescent="0.4">
      <c r="B103" s="10"/>
      <c r="C103" s="13" t="s">
        <v>6</v>
      </c>
      <c r="D103" s="7">
        <v>5</v>
      </c>
      <c r="E103" s="12" t="s">
        <v>6</v>
      </c>
      <c r="F103" s="10"/>
      <c r="G103" s="10"/>
    </row>
    <row r="104" spans="2:9" x14ac:dyDescent="0.4">
      <c r="B104" s="339" t="s">
        <v>86</v>
      </c>
      <c r="C104" s="350" t="str">
        <f>+F4</f>
        <v>3.11.002 Vacaciones</v>
      </c>
      <c r="D104" s="351"/>
      <c r="E104" s="337"/>
      <c r="F104" s="352">
        <f>+F99</f>
        <v>5344453</v>
      </c>
      <c r="G104" s="10"/>
    </row>
    <row r="105" spans="2:9" x14ac:dyDescent="0.4">
      <c r="B105" s="339" t="s">
        <v>2</v>
      </c>
      <c r="C105" s="350"/>
      <c r="D105" s="351" t="str">
        <f>+B99</f>
        <v>2.11.001 Provisión Vacaciones</v>
      </c>
      <c r="E105" s="337"/>
      <c r="F105" s="339"/>
      <c r="G105" s="352">
        <f>+F104</f>
        <v>5344453</v>
      </c>
    </row>
    <row r="106" spans="2:9" ht="15.4" thickBot="1" x14ac:dyDescent="0.45">
      <c r="B106" s="10"/>
      <c r="C106" s="39"/>
      <c r="E106" s="34"/>
      <c r="F106" s="10"/>
      <c r="G106" s="10"/>
    </row>
    <row r="107" spans="2:9" x14ac:dyDescent="0.4">
      <c r="B107" s="10"/>
      <c r="C107" s="249" t="s">
        <v>85</v>
      </c>
      <c r="D107" s="250"/>
      <c r="E107" s="251"/>
      <c r="F107" s="10"/>
      <c r="G107" s="10"/>
    </row>
    <row r="108" spans="2:9" ht="15.4" thickBot="1" x14ac:dyDescent="0.45">
      <c r="B108" s="14"/>
      <c r="C108" s="252"/>
      <c r="D108" s="253"/>
      <c r="E108" s="254"/>
      <c r="F108" s="14"/>
      <c r="G108" s="14"/>
    </row>
    <row r="109" spans="2:9" ht="15.4" thickBot="1" x14ac:dyDescent="0.45">
      <c r="B109" s="348"/>
      <c r="C109" s="349"/>
      <c r="D109" s="349"/>
      <c r="E109" s="349"/>
      <c r="F109" s="348"/>
      <c r="G109" s="348"/>
    </row>
    <row r="110" spans="2:9" ht="15.4" thickBot="1" x14ac:dyDescent="0.45">
      <c r="B110" s="353" t="s">
        <v>112</v>
      </c>
      <c r="C110" s="354"/>
      <c r="D110" s="354"/>
      <c r="E110" s="354"/>
      <c r="F110" s="354"/>
      <c r="G110" s="354"/>
      <c r="H110" s="354"/>
      <c r="I110" s="355"/>
    </row>
    <row r="111" spans="2:9" ht="15.4" thickBot="1" x14ac:dyDescent="0.45"/>
    <row r="112" spans="2:9" ht="15.4" thickBot="1" x14ac:dyDescent="0.45">
      <c r="B112" s="264" t="s">
        <v>1</v>
      </c>
      <c r="C112" s="265"/>
      <c r="D112" s="9" t="s">
        <v>31</v>
      </c>
      <c r="E112" s="9" t="s">
        <v>23</v>
      </c>
      <c r="F112" s="9" t="s">
        <v>24</v>
      </c>
    </row>
    <row r="113" spans="2:7" x14ac:dyDescent="0.4">
      <c r="B113" s="266"/>
      <c r="C113" s="267"/>
      <c r="D113" s="10"/>
      <c r="E113" s="10"/>
      <c r="F113" s="10"/>
    </row>
    <row r="114" spans="2:7" x14ac:dyDescent="0.4">
      <c r="B114" s="11"/>
      <c r="C114" s="37"/>
      <c r="D114" s="38"/>
      <c r="E114" s="35"/>
      <c r="F114" s="38"/>
    </row>
    <row r="115" spans="2:7" ht="15.4" thickBot="1" x14ac:dyDescent="0.45">
      <c r="B115" s="268"/>
      <c r="C115" s="269"/>
      <c r="D115" s="14"/>
      <c r="E115" s="14"/>
      <c r="F115" s="14"/>
    </row>
    <row r="116" spans="2:7" ht="15.4" thickBot="1" x14ac:dyDescent="0.45"/>
    <row r="117" spans="2:7" ht="15.4" thickBot="1" x14ac:dyDescent="0.45">
      <c r="B117" s="9" t="s">
        <v>3</v>
      </c>
      <c r="C117" s="264" t="s">
        <v>1</v>
      </c>
      <c r="D117" s="270"/>
      <c r="E117" s="265"/>
      <c r="F117" s="9" t="s">
        <v>4</v>
      </c>
      <c r="G117" s="9" t="s">
        <v>5</v>
      </c>
    </row>
    <row r="118" spans="2:7" x14ac:dyDescent="0.4">
      <c r="B118" s="10"/>
      <c r="C118" s="13" t="s">
        <v>6</v>
      </c>
      <c r="D118" s="7">
        <v>6</v>
      </c>
      <c r="E118" s="12" t="s">
        <v>6</v>
      </c>
      <c r="F118" s="10"/>
      <c r="G118" s="10"/>
    </row>
    <row r="119" spans="2:7" x14ac:dyDescent="0.4">
      <c r="B119" s="10"/>
      <c r="C119" s="39"/>
      <c r="E119" s="34"/>
      <c r="F119" s="38"/>
      <c r="G119" s="10"/>
    </row>
    <row r="120" spans="2:7" x14ac:dyDescent="0.4">
      <c r="B120" s="10"/>
      <c r="C120" s="298" t="s">
        <v>87</v>
      </c>
      <c r="D120" s="356"/>
      <c r="E120" s="300"/>
      <c r="F120" s="10"/>
      <c r="G120" s="38"/>
    </row>
    <row r="121" spans="2:7" ht="15.4" thickBot="1" x14ac:dyDescent="0.45">
      <c r="B121" s="10"/>
      <c r="C121" s="39"/>
      <c r="E121" s="34"/>
      <c r="F121" s="10"/>
      <c r="G121" s="10"/>
    </row>
    <row r="122" spans="2:7" x14ac:dyDescent="0.4">
      <c r="B122" s="10"/>
      <c r="C122" s="249" t="s">
        <v>82</v>
      </c>
      <c r="D122" s="250"/>
      <c r="E122" s="251"/>
      <c r="F122" s="10"/>
      <c r="G122" s="10"/>
    </row>
    <row r="123" spans="2:7" ht="15.4" thickBot="1" x14ac:dyDescent="0.45">
      <c r="B123" s="14"/>
      <c r="C123" s="252"/>
      <c r="D123" s="253"/>
      <c r="E123" s="254"/>
      <c r="F123" s="14"/>
      <c r="G123" s="14"/>
    </row>
    <row r="124" spans="2:7" ht="15.4" thickBot="1" x14ac:dyDescent="0.45"/>
    <row r="125" spans="2:7" x14ac:dyDescent="0.4">
      <c r="B125" s="271" t="s">
        <v>113</v>
      </c>
      <c r="C125" s="272"/>
      <c r="D125" s="272"/>
      <c r="E125" s="272"/>
      <c r="F125" s="273"/>
    </row>
    <row r="126" spans="2:7" x14ac:dyDescent="0.4">
      <c r="B126" s="274"/>
      <c r="C126" s="275"/>
      <c r="D126" s="275"/>
      <c r="E126" s="275"/>
      <c r="F126" s="276"/>
    </row>
    <row r="127" spans="2:7" ht="15.4" thickBot="1" x14ac:dyDescent="0.45">
      <c r="B127" s="277"/>
      <c r="C127" s="278"/>
      <c r="D127" s="278"/>
      <c r="E127" s="278"/>
      <c r="F127" s="279"/>
    </row>
    <row r="128" spans="2:7" ht="15.4" thickBot="1" x14ac:dyDescent="0.45"/>
    <row r="129" spans="2:7" ht="15.4" thickBot="1" x14ac:dyDescent="0.45">
      <c r="B129" s="264" t="s">
        <v>1</v>
      </c>
      <c r="C129" s="265"/>
      <c r="D129" s="9" t="s">
        <v>31</v>
      </c>
      <c r="E129" s="9" t="s">
        <v>23</v>
      </c>
      <c r="F129" s="9" t="s">
        <v>24</v>
      </c>
    </row>
    <row r="130" spans="2:7" x14ac:dyDescent="0.4">
      <c r="B130" s="266"/>
      <c r="C130" s="267"/>
      <c r="D130" s="10"/>
      <c r="E130" s="10"/>
      <c r="F130" s="10"/>
    </row>
    <row r="131" spans="2:7" x14ac:dyDescent="0.4">
      <c r="B131" s="11" t="str">
        <f>+B5</f>
        <v>2.11.004 Provisión Catastrofe</v>
      </c>
      <c r="C131" s="37"/>
      <c r="D131" s="38">
        <f>+D5</f>
        <v>25000000</v>
      </c>
      <c r="E131" s="35">
        <v>0</v>
      </c>
      <c r="F131" s="38">
        <f>+E131-D131</f>
        <v>-25000000</v>
      </c>
    </row>
    <row r="132" spans="2:7" ht="15.4" thickBot="1" x14ac:dyDescent="0.45">
      <c r="B132" s="268"/>
      <c r="C132" s="269"/>
      <c r="D132" s="14"/>
      <c r="E132" s="14"/>
      <c r="F132" s="14"/>
    </row>
    <row r="133" spans="2:7" ht="15.4" thickBot="1" x14ac:dyDescent="0.45"/>
    <row r="134" spans="2:7" ht="15.4" thickBot="1" x14ac:dyDescent="0.45">
      <c r="B134" s="9" t="s">
        <v>3</v>
      </c>
      <c r="C134" s="264" t="s">
        <v>1</v>
      </c>
      <c r="D134" s="270"/>
      <c r="E134" s="265"/>
      <c r="F134" s="9" t="s">
        <v>4</v>
      </c>
      <c r="G134" s="9" t="s">
        <v>5</v>
      </c>
    </row>
    <row r="135" spans="2:7" x14ac:dyDescent="0.4">
      <c r="B135" s="10"/>
      <c r="C135" s="13" t="s">
        <v>6</v>
      </c>
      <c r="D135" s="7">
        <v>7</v>
      </c>
      <c r="E135" s="12" t="s">
        <v>6</v>
      </c>
      <c r="F135" s="10"/>
      <c r="G135" s="10"/>
    </row>
    <row r="136" spans="2:7" x14ac:dyDescent="0.4">
      <c r="B136" s="10" t="s">
        <v>2</v>
      </c>
      <c r="C136" s="39" t="str">
        <f>+B131</f>
        <v>2.11.004 Provisión Catastrofe</v>
      </c>
      <c r="E136" s="34"/>
      <c r="F136" s="38">
        <f>-F131</f>
        <v>25000000</v>
      </c>
      <c r="G136" s="10"/>
    </row>
    <row r="137" spans="2:7" x14ac:dyDescent="0.4">
      <c r="B137" s="10" t="s">
        <v>86</v>
      </c>
      <c r="C137" s="39"/>
      <c r="D137" s="3" t="str">
        <f>+F5</f>
        <v>3.11.015 Catastrofe</v>
      </c>
      <c r="E137" s="34"/>
      <c r="F137" s="10"/>
      <c r="G137" s="38">
        <f>+F136</f>
        <v>25000000</v>
      </c>
    </row>
    <row r="138" spans="2:7" ht="15.4" thickBot="1" x14ac:dyDescent="0.45">
      <c r="B138" s="10"/>
      <c r="C138" s="39"/>
      <c r="E138" s="34"/>
      <c r="F138" s="10"/>
      <c r="G138" s="10"/>
    </row>
    <row r="139" spans="2:7" x14ac:dyDescent="0.4">
      <c r="B139" s="10"/>
      <c r="C139" s="249" t="s">
        <v>85</v>
      </c>
      <c r="D139" s="250"/>
      <c r="E139" s="251"/>
      <c r="F139" s="10"/>
      <c r="G139" s="10"/>
    </row>
    <row r="140" spans="2:7" ht="15.4" thickBot="1" x14ac:dyDescent="0.45">
      <c r="B140" s="14"/>
      <c r="C140" s="252"/>
      <c r="D140" s="253"/>
      <c r="E140" s="254"/>
      <c r="F140" s="14"/>
      <c r="G140" s="14"/>
    </row>
    <row r="141" spans="2:7" ht="15.4" thickBot="1" x14ac:dyDescent="0.45"/>
    <row r="142" spans="2:7" ht="15.4" thickBot="1" x14ac:dyDescent="0.45">
      <c r="B142" s="307" t="s">
        <v>47</v>
      </c>
      <c r="C142" s="308"/>
      <c r="D142" s="308"/>
      <c r="E142" s="308"/>
      <c r="F142" s="309"/>
    </row>
    <row r="143" spans="2:7" ht="15.4" thickBot="1" x14ac:dyDescent="0.45"/>
    <row r="144" spans="2:7" ht="45.4" thickBot="1" x14ac:dyDescent="0.45">
      <c r="B144" s="4" t="s">
        <v>48</v>
      </c>
      <c r="C144" s="5" t="s">
        <v>49</v>
      </c>
      <c r="D144" s="5" t="s">
        <v>12</v>
      </c>
      <c r="E144" s="5" t="s">
        <v>50</v>
      </c>
    </row>
    <row r="145" spans="2:7" ht="15.4" thickBot="1" x14ac:dyDescent="0.45">
      <c r="B145" s="66" t="s">
        <v>51</v>
      </c>
      <c r="C145" s="67" t="s">
        <v>52</v>
      </c>
      <c r="D145" s="68">
        <v>20000000</v>
      </c>
      <c r="E145" s="69">
        <v>0.1</v>
      </c>
    </row>
    <row r="146" spans="2:7" ht="15.4" thickBot="1" x14ac:dyDescent="0.45">
      <c r="B146" s="85" t="s">
        <v>53</v>
      </c>
      <c r="C146" s="86" t="s">
        <v>52</v>
      </c>
      <c r="D146" s="87">
        <v>150000000</v>
      </c>
      <c r="E146" s="88">
        <v>0.6</v>
      </c>
    </row>
    <row r="147" spans="2:7" ht="15.4" thickBot="1" x14ac:dyDescent="0.45">
      <c r="B147" s="66" t="s">
        <v>54</v>
      </c>
      <c r="C147" s="67" t="s">
        <v>52</v>
      </c>
      <c r="D147" s="68">
        <v>20000000</v>
      </c>
      <c r="E147" s="69">
        <v>0.5</v>
      </c>
    </row>
    <row r="148" spans="2:7" ht="15.4" thickBot="1" x14ac:dyDescent="0.45">
      <c r="B148" s="85" t="s">
        <v>55</v>
      </c>
      <c r="C148" s="86" t="s">
        <v>52</v>
      </c>
      <c r="D148" s="87">
        <v>30000000</v>
      </c>
      <c r="E148" s="88">
        <v>0.51</v>
      </c>
    </row>
    <row r="149" spans="2:7" ht="15.4" thickBot="1" x14ac:dyDescent="0.45">
      <c r="B149" s="66" t="s">
        <v>56</v>
      </c>
      <c r="C149" s="67" t="s">
        <v>52</v>
      </c>
      <c r="D149" s="68">
        <v>50000000</v>
      </c>
      <c r="E149" s="69">
        <v>0.45</v>
      </c>
    </row>
    <row r="150" spans="2:7" ht="15.4" thickBot="1" x14ac:dyDescent="0.45">
      <c r="B150" s="310" t="s">
        <v>57</v>
      </c>
      <c r="C150" s="311"/>
      <c r="D150" s="19">
        <v>10000000</v>
      </c>
      <c r="E150" s="1"/>
    </row>
    <row r="151" spans="2:7" ht="15.4" thickBot="1" x14ac:dyDescent="0.45">
      <c r="B151" s="312" t="s">
        <v>58</v>
      </c>
      <c r="C151" s="313"/>
      <c r="D151" s="70">
        <f>SUM(D145:D150)</f>
        <v>280000000</v>
      </c>
      <c r="E151" s="1"/>
    </row>
    <row r="152" spans="2:7" ht="15.4" thickBot="1" x14ac:dyDescent="0.45"/>
    <row r="153" spans="2:7" ht="15.4" thickBot="1" x14ac:dyDescent="0.45">
      <c r="B153" s="264" t="s">
        <v>1</v>
      </c>
      <c r="C153" s="265"/>
      <c r="D153" s="9" t="s">
        <v>31</v>
      </c>
      <c r="E153" s="9" t="s">
        <v>23</v>
      </c>
      <c r="F153" s="9" t="s">
        <v>24</v>
      </c>
    </row>
    <row r="154" spans="2:7" ht="8.25" customHeight="1" x14ac:dyDescent="0.4">
      <c r="B154" s="266"/>
      <c r="C154" s="267"/>
      <c r="D154" s="10"/>
      <c r="E154" s="10"/>
      <c r="F154" s="10"/>
    </row>
    <row r="155" spans="2:7" x14ac:dyDescent="0.4">
      <c r="B155" s="11" t="str">
        <f>+B6</f>
        <v>2.11.005 Provisión Juicios</v>
      </c>
      <c r="C155" s="37"/>
      <c r="D155" s="38">
        <f>+D6</f>
        <v>150000000</v>
      </c>
      <c r="E155" s="35">
        <f>+D148+D146</f>
        <v>180000000</v>
      </c>
      <c r="F155" s="38">
        <f>+E155-D155</f>
        <v>30000000</v>
      </c>
    </row>
    <row r="156" spans="2:7" ht="8.65" customHeight="1" thickBot="1" x14ac:dyDescent="0.45">
      <c r="B156" s="268"/>
      <c r="C156" s="269"/>
      <c r="D156" s="14"/>
      <c r="E156" s="14"/>
      <c r="F156" s="14"/>
    </row>
    <row r="157" spans="2:7" ht="15.4" thickBot="1" x14ac:dyDescent="0.45"/>
    <row r="158" spans="2:7" ht="15.4" thickBot="1" x14ac:dyDescent="0.45">
      <c r="B158" s="9" t="s">
        <v>3</v>
      </c>
      <c r="C158" s="264" t="s">
        <v>1</v>
      </c>
      <c r="D158" s="270"/>
      <c r="E158" s="265"/>
      <c r="F158" s="9" t="s">
        <v>4</v>
      </c>
      <c r="G158" s="9" t="s">
        <v>5</v>
      </c>
    </row>
    <row r="159" spans="2:7" x14ac:dyDescent="0.4">
      <c r="B159" s="10"/>
      <c r="C159" s="13" t="s">
        <v>6</v>
      </c>
      <c r="D159" s="7">
        <v>8</v>
      </c>
      <c r="E159" s="12" t="s">
        <v>6</v>
      </c>
      <c r="F159" s="10"/>
      <c r="G159" s="10"/>
    </row>
    <row r="160" spans="2:7" x14ac:dyDescent="0.4">
      <c r="B160" s="10" t="s">
        <v>86</v>
      </c>
      <c r="C160" s="39" t="str">
        <f>+F6</f>
        <v>3.11.018 Juicios</v>
      </c>
      <c r="E160" s="34"/>
      <c r="F160" s="38">
        <f>+F155</f>
        <v>30000000</v>
      </c>
      <c r="G160" s="10"/>
    </row>
    <row r="161" spans="2:7" x14ac:dyDescent="0.4">
      <c r="B161" s="10" t="s">
        <v>2</v>
      </c>
      <c r="C161" s="39"/>
      <c r="D161" s="3" t="str">
        <f>+B155</f>
        <v>2.11.005 Provisión Juicios</v>
      </c>
      <c r="E161" s="34"/>
      <c r="F161" s="10"/>
      <c r="G161" s="38">
        <f>+F160</f>
        <v>30000000</v>
      </c>
    </row>
    <row r="162" spans="2:7" ht="15.4" thickBot="1" x14ac:dyDescent="0.45">
      <c r="B162" s="10"/>
      <c r="C162" s="39"/>
      <c r="E162" s="34"/>
      <c r="F162" s="10"/>
      <c r="G162" s="10"/>
    </row>
    <row r="163" spans="2:7" x14ac:dyDescent="0.4">
      <c r="B163" s="10"/>
      <c r="C163" s="249" t="s">
        <v>88</v>
      </c>
      <c r="D163" s="250"/>
      <c r="E163" s="251"/>
      <c r="F163" s="10"/>
      <c r="G163" s="10"/>
    </row>
    <row r="164" spans="2:7" ht="15.4" thickBot="1" x14ac:dyDescent="0.45">
      <c r="B164" s="14"/>
      <c r="C164" s="252"/>
      <c r="D164" s="253"/>
      <c r="E164" s="254"/>
      <c r="F164" s="14"/>
      <c r="G164" s="14"/>
    </row>
    <row r="165" spans="2:7" ht="15.4" thickBot="1" x14ac:dyDescent="0.45"/>
    <row r="166" spans="2:7" x14ac:dyDescent="0.4">
      <c r="B166" s="271" t="s">
        <v>118</v>
      </c>
      <c r="C166" s="272"/>
      <c r="D166" s="272"/>
      <c r="E166" s="272"/>
      <c r="F166" s="273"/>
    </row>
    <row r="167" spans="2:7" x14ac:dyDescent="0.4">
      <c r="B167" s="274"/>
      <c r="C167" s="275"/>
      <c r="D167" s="275"/>
      <c r="E167" s="275"/>
      <c r="F167" s="276"/>
    </row>
    <row r="168" spans="2:7" ht="15.4" thickBot="1" x14ac:dyDescent="0.45">
      <c r="B168" s="277"/>
      <c r="C168" s="278"/>
      <c r="D168" s="278"/>
      <c r="E168" s="278"/>
      <c r="F168" s="279"/>
    </row>
    <row r="169" spans="2:7" ht="15.4" thickBot="1" x14ac:dyDescent="0.45"/>
    <row r="170" spans="2:7" ht="15.4" thickBot="1" x14ac:dyDescent="0.45">
      <c r="B170" s="71" t="s">
        <v>1</v>
      </c>
      <c r="C170" s="72">
        <v>2025</v>
      </c>
      <c r="D170" s="73">
        <v>2024</v>
      </c>
      <c r="E170" s="74">
        <v>2023</v>
      </c>
      <c r="F170" s="74">
        <v>2022</v>
      </c>
      <c r="G170" s="72">
        <v>2021</v>
      </c>
    </row>
    <row r="171" spans="2:7" ht="15.4" thickBot="1" x14ac:dyDescent="0.45">
      <c r="B171" s="75" t="s">
        <v>59</v>
      </c>
      <c r="C171" s="67" t="s">
        <v>60</v>
      </c>
      <c r="D171" s="76">
        <v>11300000</v>
      </c>
      <c r="E171" s="77">
        <v>11300000</v>
      </c>
      <c r="F171" s="77">
        <v>11100000</v>
      </c>
      <c r="G171" s="68">
        <v>11000000</v>
      </c>
    </row>
    <row r="172" spans="2:7" ht="15.4" thickBot="1" x14ac:dyDescent="0.45">
      <c r="B172" s="75" t="s">
        <v>61</v>
      </c>
      <c r="C172" s="67" t="s">
        <v>60</v>
      </c>
      <c r="D172" s="76">
        <v>15500000</v>
      </c>
      <c r="E172" s="77">
        <v>19000000</v>
      </c>
      <c r="F172" s="77">
        <v>15800000</v>
      </c>
      <c r="G172" s="68">
        <v>15500000</v>
      </c>
    </row>
    <row r="173" spans="2:7" ht="15.4" thickBot="1" x14ac:dyDescent="0.45">
      <c r="B173" s="75" t="s">
        <v>62</v>
      </c>
      <c r="C173" s="67" t="s">
        <v>60</v>
      </c>
      <c r="D173" s="76">
        <v>18250000</v>
      </c>
      <c r="E173" s="77">
        <v>18320000</v>
      </c>
      <c r="F173" s="77">
        <v>18500000</v>
      </c>
      <c r="G173" s="68">
        <v>18800000</v>
      </c>
    </row>
    <row r="174" spans="2:7" ht="15.4" thickBot="1" x14ac:dyDescent="0.45">
      <c r="B174" s="23" t="s">
        <v>41</v>
      </c>
      <c r="C174" s="78" t="s">
        <v>60</v>
      </c>
      <c r="D174" s="79">
        <f>SUM(D171:D173)</f>
        <v>45050000</v>
      </c>
      <c r="E174" s="79">
        <f t="shared" ref="E174:G174" si="4">SUM(E171:E173)</f>
        <v>48620000</v>
      </c>
      <c r="F174" s="79">
        <f t="shared" si="4"/>
        <v>45400000</v>
      </c>
      <c r="G174" s="94">
        <f t="shared" si="4"/>
        <v>45300000</v>
      </c>
    </row>
    <row r="176" spans="2:7" x14ac:dyDescent="0.4">
      <c r="D176" s="80">
        <f>+D174+E174+F174</f>
        <v>139070000</v>
      </c>
      <c r="E176" s="357">
        <f>ROUND(+D176/3,0)</f>
        <v>46356667</v>
      </c>
    </row>
    <row r="177" spans="2:7" ht="15.4" thickBot="1" x14ac:dyDescent="0.45"/>
    <row r="178" spans="2:7" ht="15.4" thickBot="1" x14ac:dyDescent="0.45">
      <c r="B178" s="264" t="s">
        <v>1</v>
      </c>
      <c r="C178" s="265"/>
      <c r="D178" s="9" t="s">
        <v>31</v>
      </c>
      <c r="E178" s="9" t="s">
        <v>23</v>
      </c>
      <c r="F178" s="9" t="s">
        <v>24</v>
      </c>
    </row>
    <row r="179" spans="2:7" x14ac:dyDescent="0.4">
      <c r="B179" s="266"/>
      <c r="C179" s="267"/>
      <c r="D179" s="10"/>
      <c r="E179" s="10"/>
      <c r="F179" s="10"/>
    </row>
    <row r="180" spans="2:7" x14ac:dyDescent="0.4">
      <c r="B180" s="11" t="str">
        <f>+B7</f>
        <v>2.11.006 Provisión Garantias</v>
      </c>
      <c r="C180" s="37"/>
      <c r="D180" s="38">
        <f>+D7</f>
        <v>4000000</v>
      </c>
      <c r="E180" s="35">
        <f>+E176</f>
        <v>46356667</v>
      </c>
      <c r="F180" s="38">
        <f>+E180-D180</f>
        <v>42356667</v>
      </c>
    </row>
    <row r="181" spans="2:7" ht="15.4" thickBot="1" x14ac:dyDescent="0.45">
      <c r="B181" s="268"/>
      <c r="C181" s="269"/>
      <c r="D181" s="14"/>
      <c r="E181" s="14"/>
      <c r="F181" s="14"/>
    </row>
    <row r="182" spans="2:7" ht="15.4" thickBot="1" x14ac:dyDescent="0.45"/>
    <row r="183" spans="2:7" ht="15.4" thickBot="1" x14ac:dyDescent="0.45">
      <c r="B183" s="9" t="s">
        <v>3</v>
      </c>
      <c r="C183" s="264" t="s">
        <v>1</v>
      </c>
      <c r="D183" s="270"/>
      <c r="E183" s="265"/>
      <c r="F183" s="9" t="s">
        <v>4</v>
      </c>
      <c r="G183" s="9" t="s">
        <v>5</v>
      </c>
    </row>
    <row r="184" spans="2:7" x14ac:dyDescent="0.4">
      <c r="B184" s="10"/>
      <c r="C184" s="13" t="s">
        <v>6</v>
      </c>
      <c r="D184" s="7">
        <v>9</v>
      </c>
      <c r="E184" s="12" t="s">
        <v>6</v>
      </c>
      <c r="F184" s="10"/>
      <c r="G184" s="10"/>
    </row>
    <row r="185" spans="2:7" x14ac:dyDescent="0.4">
      <c r="B185" s="10" t="s">
        <v>86</v>
      </c>
      <c r="C185" s="39" t="str">
        <f>+F7</f>
        <v>3.11.019 Garantías</v>
      </c>
      <c r="E185" s="34"/>
      <c r="F185" s="38">
        <f>+F180</f>
        <v>42356667</v>
      </c>
      <c r="G185" s="10"/>
    </row>
    <row r="186" spans="2:7" x14ac:dyDescent="0.4">
      <c r="B186" s="10" t="s">
        <v>2</v>
      </c>
      <c r="C186" s="39"/>
      <c r="D186" s="3" t="str">
        <f>+B180</f>
        <v>2.11.006 Provisión Garantias</v>
      </c>
      <c r="E186" s="34"/>
      <c r="F186" s="10"/>
      <c r="G186" s="38">
        <f>+F185</f>
        <v>42356667</v>
      </c>
    </row>
    <row r="187" spans="2:7" ht="15.4" thickBot="1" x14ac:dyDescent="0.45">
      <c r="B187" s="10"/>
      <c r="C187" s="39"/>
      <c r="E187" s="34"/>
      <c r="F187" s="10"/>
      <c r="G187" s="10"/>
    </row>
    <row r="188" spans="2:7" x14ac:dyDescent="0.4">
      <c r="B188" s="10"/>
      <c r="C188" s="249" t="s">
        <v>85</v>
      </c>
      <c r="D188" s="250"/>
      <c r="E188" s="251"/>
      <c r="F188" s="10"/>
      <c r="G188" s="10"/>
    </row>
    <row r="189" spans="2:7" ht="15.4" thickBot="1" x14ac:dyDescent="0.45">
      <c r="B189" s="14"/>
      <c r="C189" s="252"/>
      <c r="D189" s="253"/>
      <c r="E189" s="254"/>
      <c r="F189" s="14"/>
      <c r="G189" s="14"/>
    </row>
    <row r="190" spans="2:7" ht="15.4" thickBot="1" x14ac:dyDescent="0.45"/>
    <row r="191" spans="2:7" ht="15.4" thickBot="1" x14ac:dyDescent="0.45">
      <c r="B191" s="301" t="s">
        <v>119</v>
      </c>
      <c r="C191" s="302"/>
      <c r="D191" s="302"/>
      <c r="E191" s="302"/>
      <c r="F191" s="302"/>
      <c r="G191" s="303"/>
    </row>
    <row r="192" spans="2:7" ht="15.4" thickBot="1" x14ac:dyDescent="0.45"/>
    <row r="193" spans="2:8" ht="15.4" thickBot="1" x14ac:dyDescent="0.45">
      <c r="B193" s="4" t="s">
        <v>1</v>
      </c>
      <c r="C193" s="49" t="s">
        <v>63</v>
      </c>
      <c r="D193" s="49" t="s">
        <v>64</v>
      </c>
      <c r="E193" s="49" t="s">
        <v>65</v>
      </c>
      <c r="F193" s="49" t="s">
        <v>66</v>
      </c>
      <c r="G193" s="49" t="s">
        <v>38</v>
      </c>
      <c r="H193" s="49" t="s">
        <v>12</v>
      </c>
    </row>
    <row r="194" spans="2:8" ht="15.4" thickBot="1" x14ac:dyDescent="0.45">
      <c r="B194" s="51" t="s">
        <v>67</v>
      </c>
      <c r="C194" s="52">
        <v>9100000</v>
      </c>
      <c r="D194" s="81" t="s">
        <v>79</v>
      </c>
      <c r="E194" s="81" t="s">
        <v>222</v>
      </c>
      <c r="F194" s="81">
        <f>31-10+1</f>
        <v>22</v>
      </c>
      <c r="G194" s="53">
        <f>ROUND(+C194/31,0)</f>
        <v>293548</v>
      </c>
      <c r="H194" s="82">
        <f>+F194*G194</f>
        <v>6458056</v>
      </c>
    </row>
    <row r="195" spans="2:8" ht="15.4" thickBot="1" x14ac:dyDescent="0.45">
      <c r="B195" s="51" t="s">
        <v>68</v>
      </c>
      <c r="C195" s="52">
        <v>7950000</v>
      </c>
      <c r="D195" s="81" t="s">
        <v>91</v>
      </c>
      <c r="E195" s="81" t="s">
        <v>114</v>
      </c>
      <c r="F195" s="81">
        <f>31-15+1</f>
        <v>17</v>
      </c>
      <c r="G195" s="53">
        <f t="shared" ref="G195:G197" si="5">ROUND(+C195/31,0)</f>
        <v>256452</v>
      </c>
      <c r="H195" s="82">
        <f t="shared" ref="H195:H197" si="6">+F195*G195</f>
        <v>4359684</v>
      </c>
    </row>
    <row r="196" spans="2:8" ht="15.4" thickBot="1" x14ac:dyDescent="0.45">
      <c r="B196" s="51" t="s">
        <v>69</v>
      </c>
      <c r="C196" s="52">
        <v>6200000</v>
      </c>
      <c r="D196" s="81" t="s">
        <v>81</v>
      </c>
      <c r="E196" s="81" t="s">
        <v>115</v>
      </c>
      <c r="F196" s="83">
        <f>31-20+1</f>
        <v>12</v>
      </c>
      <c r="G196" s="53">
        <f t="shared" si="5"/>
        <v>200000</v>
      </c>
      <c r="H196" s="82">
        <f t="shared" si="6"/>
        <v>2400000</v>
      </c>
    </row>
    <row r="197" spans="2:8" ht="15.4" thickBot="1" x14ac:dyDescent="0.45">
      <c r="B197" s="51" t="s">
        <v>70</v>
      </c>
      <c r="C197" s="52">
        <v>4800000</v>
      </c>
      <c r="D197" s="81" t="s">
        <v>80</v>
      </c>
      <c r="E197" s="81" t="s">
        <v>116</v>
      </c>
      <c r="F197" s="81">
        <f>31-13+1</f>
        <v>19</v>
      </c>
      <c r="G197" s="53">
        <f t="shared" si="5"/>
        <v>154839</v>
      </c>
      <c r="H197" s="82">
        <f t="shared" si="6"/>
        <v>2941941</v>
      </c>
    </row>
    <row r="198" spans="2:8" ht="15.4" thickBot="1" x14ac:dyDescent="0.45">
      <c r="B198" s="312" t="s">
        <v>58</v>
      </c>
      <c r="C198" s="314"/>
      <c r="D198" s="314"/>
      <c r="E198" s="314"/>
      <c r="F198" s="314"/>
      <c r="G198" s="313"/>
      <c r="H198" s="84">
        <f>SUM(H194:H197)</f>
        <v>16159681</v>
      </c>
    </row>
    <row r="199" spans="2:8" ht="15.4" thickBot="1" x14ac:dyDescent="0.45"/>
    <row r="200" spans="2:8" ht="15.4" thickBot="1" x14ac:dyDescent="0.45">
      <c r="B200" s="264" t="s">
        <v>1</v>
      </c>
      <c r="C200" s="265"/>
      <c r="D200" s="9" t="s">
        <v>31</v>
      </c>
      <c r="E200" s="9" t="s">
        <v>23</v>
      </c>
      <c r="F200" s="9" t="s">
        <v>24</v>
      </c>
    </row>
    <row r="201" spans="2:8" x14ac:dyDescent="0.4">
      <c r="B201" s="266"/>
      <c r="C201" s="267"/>
      <c r="D201" s="10"/>
      <c r="E201" s="10"/>
      <c r="F201" s="10"/>
    </row>
    <row r="202" spans="2:8" x14ac:dyDescent="0.4">
      <c r="B202" s="11" t="s">
        <v>89</v>
      </c>
      <c r="C202" s="37"/>
      <c r="D202" s="38">
        <v>0</v>
      </c>
      <c r="E202" s="35">
        <f>+H198</f>
        <v>16159681</v>
      </c>
      <c r="F202" s="38">
        <f>+E202</f>
        <v>16159681</v>
      </c>
    </row>
    <row r="203" spans="2:8" ht="15.4" thickBot="1" x14ac:dyDescent="0.45">
      <c r="B203" s="268"/>
      <c r="C203" s="269"/>
      <c r="D203" s="14"/>
      <c r="E203" s="14"/>
      <c r="F203" s="14"/>
    </row>
    <row r="204" spans="2:8" ht="15.4" thickBot="1" x14ac:dyDescent="0.45"/>
    <row r="205" spans="2:8" ht="15.4" thickBot="1" x14ac:dyDescent="0.45">
      <c r="B205" s="9" t="s">
        <v>3</v>
      </c>
      <c r="C205" s="264" t="s">
        <v>1</v>
      </c>
      <c r="D205" s="270"/>
      <c r="E205" s="265"/>
      <c r="F205" s="9" t="s">
        <v>4</v>
      </c>
      <c r="G205" s="9" t="s">
        <v>5</v>
      </c>
    </row>
    <row r="206" spans="2:8" x14ac:dyDescent="0.4">
      <c r="B206" s="10"/>
      <c r="C206" s="13" t="s">
        <v>6</v>
      </c>
      <c r="D206" s="7">
        <v>10</v>
      </c>
      <c r="E206" s="12" t="s">
        <v>6</v>
      </c>
      <c r="F206" s="10"/>
      <c r="G206" s="10"/>
    </row>
    <row r="207" spans="2:8" x14ac:dyDescent="0.4">
      <c r="B207" s="10" t="s">
        <v>86</v>
      </c>
      <c r="C207" s="39" t="s">
        <v>90</v>
      </c>
      <c r="E207" s="34"/>
      <c r="F207" s="38">
        <f>+F202</f>
        <v>16159681</v>
      </c>
      <c r="G207" s="10"/>
    </row>
    <row r="208" spans="2:8" x14ac:dyDescent="0.4">
      <c r="B208" s="10" t="s">
        <v>2</v>
      </c>
      <c r="C208" s="39"/>
      <c r="D208" s="3" t="str">
        <f>+B202</f>
        <v>2.11.020 Provisión Gastos Basicos</v>
      </c>
      <c r="E208" s="34"/>
      <c r="F208" s="10"/>
      <c r="G208" s="38">
        <f>+F207</f>
        <v>16159681</v>
      </c>
    </row>
    <row r="209" spans="2:7" ht="15.4" thickBot="1" x14ac:dyDescent="0.45">
      <c r="B209" s="10"/>
      <c r="C209" s="39"/>
      <c r="E209" s="34"/>
      <c r="F209" s="10"/>
      <c r="G209" s="10"/>
    </row>
    <row r="210" spans="2:7" x14ac:dyDescent="0.4">
      <c r="B210" s="10"/>
      <c r="C210" s="249" t="s">
        <v>85</v>
      </c>
      <c r="D210" s="250"/>
      <c r="E210" s="251"/>
      <c r="F210" s="10"/>
      <c r="G210" s="10"/>
    </row>
    <row r="211" spans="2:7" ht="15.4" thickBot="1" x14ac:dyDescent="0.45">
      <c r="B211" s="14"/>
      <c r="C211" s="252"/>
      <c r="D211" s="253"/>
      <c r="E211" s="254"/>
      <c r="F211" s="14"/>
      <c r="G211" s="14"/>
    </row>
    <row r="214" spans="2:7" x14ac:dyDescent="0.4">
      <c r="F214" s="3">
        <v>10</v>
      </c>
    </row>
    <row r="215" spans="2:7" x14ac:dyDescent="0.4">
      <c r="F215" s="3">
        <v>35</v>
      </c>
    </row>
    <row r="216" spans="2:7" x14ac:dyDescent="0.4">
      <c r="F216" s="3">
        <f>SUM(F214:F215)</f>
        <v>45</v>
      </c>
    </row>
    <row r="218" spans="2:7" x14ac:dyDescent="0.4">
      <c r="F218" s="3">
        <f>+F216*0.06+1</f>
        <v>3.6999999999999997</v>
      </c>
    </row>
  </sheetData>
  <mergeCells count="67">
    <mergeCell ref="B200:C200"/>
    <mergeCell ref="B201:C201"/>
    <mergeCell ref="B203:C203"/>
    <mergeCell ref="C205:E205"/>
    <mergeCell ref="C210:E211"/>
    <mergeCell ref="B198:G198"/>
    <mergeCell ref="B154:C154"/>
    <mergeCell ref="B156:C156"/>
    <mergeCell ref="C158:E158"/>
    <mergeCell ref="C163:E164"/>
    <mergeCell ref="B166:F168"/>
    <mergeCell ref="B178:C178"/>
    <mergeCell ref="B179:C179"/>
    <mergeCell ref="B181:C181"/>
    <mergeCell ref="C183:E183"/>
    <mergeCell ref="C188:E189"/>
    <mergeCell ref="B191:G191"/>
    <mergeCell ref="B153:C153"/>
    <mergeCell ref="C117:E117"/>
    <mergeCell ref="C122:E123"/>
    <mergeCell ref="B125:F127"/>
    <mergeCell ref="B129:C129"/>
    <mergeCell ref="B130:C130"/>
    <mergeCell ref="B132:C132"/>
    <mergeCell ref="C134:E134"/>
    <mergeCell ref="C139:E140"/>
    <mergeCell ref="B142:F142"/>
    <mergeCell ref="B150:C150"/>
    <mergeCell ref="B151:C151"/>
    <mergeCell ref="C120:E120"/>
    <mergeCell ref="B115:C115"/>
    <mergeCell ref="C82:E83"/>
    <mergeCell ref="B87:E87"/>
    <mergeCell ref="C89:E89"/>
    <mergeCell ref="B97:C97"/>
    <mergeCell ref="B98:C98"/>
    <mergeCell ref="B100:C100"/>
    <mergeCell ref="C102:E102"/>
    <mergeCell ref="C107:E108"/>
    <mergeCell ref="B112:C112"/>
    <mergeCell ref="B113:C113"/>
    <mergeCell ref="B110:I110"/>
    <mergeCell ref="C77:E77"/>
    <mergeCell ref="B48:F51"/>
    <mergeCell ref="B53:C53"/>
    <mergeCell ref="B54:C54"/>
    <mergeCell ref="B56:C56"/>
    <mergeCell ref="C58:E58"/>
    <mergeCell ref="C63:E64"/>
    <mergeCell ref="B66:F66"/>
    <mergeCell ref="B68:F70"/>
    <mergeCell ref="B72:C72"/>
    <mergeCell ref="B73:C73"/>
    <mergeCell ref="B75:C75"/>
    <mergeCell ref="C61:E61"/>
    <mergeCell ref="C45:E46"/>
    <mergeCell ref="B13:F16"/>
    <mergeCell ref="B18:C18"/>
    <mergeCell ref="B19:C19"/>
    <mergeCell ref="B21:C21"/>
    <mergeCell ref="C23:E23"/>
    <mergeCell ref="C28:E29"/>
    <mergeCell ref="B31:F33"/>
    <mergeCell ref="B35:C35"/>
    <mergeCell ref="B36:C36"/>
    <mergeCell ref="B38:C38"/>
    <mergeCell ref="C40:E4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67A1F-F389-4FBA-906B-8D76FEC5E82B}">
  <dimension ref="B1:J79"/>
  <sheetViews>
    <sheetView tabSelected="1" workbookViewId="0">
      <selection activeCell="F10" sqref="F10"/>
    </sheetView>
  </sheetViews>
  <sheetFormatPr baseColWidth="10" defaultRowHeight="13.5" x14ac:dyDescent="0.35"/>
  <cols>
    <col min="1" max="1" width="4.3984375" style="2" customWidth="1"/>
    <col min="2" max="2" width="1.3984375" style="2" customWidth="1"/>
    <col min="3" max="3" width="26.265625" style="2" customWidth="1"/>
    <col min="4" max="4" width="2.3984375" style="2" customWidth="1"/>
    <col min="5" max="5" width="13.9296875" style="2" customWidth="1"/>
    <col min="6" max="6" width="17.3984375" style="2" customWidth="1"/>
    <col min="7" max="7" width="16.9296875" style="2" customWidth="1"/>
    <col min="8" max="8" width="15" style="2" customWidth="1"/>
    <col min="9" max="9" width="16.1328125" style="2" customWidth="1"/>
    <col min="10" max="10" width="1.46484375" style="2" customWidth="1"/>
    <col min="11" max="16384" width="10.6640625" style="2"/>
  </cols>
  <sheetData>
    <row r="1" spans="2:10" ht="13.9" thickBot="1" x14ac:dyDescent="0.4"/>
    <row r="2" spans="2:10" ht="14.25" customHeight="1" thickBot="1" x14ac:dyDescent="0.4">
      <c r="B2" s="315" t="s">
        <v>131</v>
      </c>
      <c r="C2" s="316"/>
      <c r="D2" s="316"/>
      <c r="E2" s="316"/>
      <c r="F2" s="316"/>
      <c r="G2" s="316"/>
      <c r="H2" s="316"/>
      <c r="I2" s="316"/>
      <c r="J2" s="317"/>
    </row>
    <row r="3" spans="2:10" ht="12.4" customHeight="1" thickBot="1" x14ac:dyDescent="0.4"/>
    <row r="4" spans="2:10" ht="25.9" customHeight="1" x14ac:dyDescent="0.35">
      <c r="C4" s="322" t="s">
        <v>1</v>
      </c>
      <c r="D4" s="100"/>
      <c r="E4" s="322" t="s">
        <v>132</v>
      </c>
      <c r="F4" s="322" t="s">
        <v>133</v>
      </c>
      <c r="G4" s="322" t="s">
        <v>134</v>
      </c>
      <c r="H4" s="322" t="s">
        <v>135</v>
      </c>
      <c r="I4" s="322" t="s">
        <v>136</v>
      </c>
    </row>
    <row r="5" spans="2:10" ht="13.9" thickBot="1" x14ac:dyDescent="0.4">
      <c r="C5" s="323"/>
      <c r="D5" s="101"/>
      <c r="E5" s="323"/>
      <c r="F5" s="323"/>
      <c r="G5" s="323"/>
      <c r="H5" s="323"/>
      <c r="I5" s="323"/>
    </row>
    <row r="6" spans="2:10" x14ac:dyDescent="0.35">
      <c r="C6" s="102" t="s">
        <v>137</v>
      </c>
      <c r="D6" s="320"/>
      <c r="E6" s="320"/>
      <c r="F6" s="320"/>
      <c r="G6" s="320"/>
      <c r="H6" s="320"/>
      <c r="I6" s="320"/>
    </row>
    <row r="7" spans="2:10" ht="13.9" thickBot="1" x14ac:dyDescent="0.4">
      <c r="C7" s="103" t="s">
        <v>138</v>
      </c>
      <c r="D7" s="321"/>
      <c r="E7" s="321"/>
      <c r="F7" s="321"/>
      <c r="G7" s="321"/>
      <c r="H7" s="321"/>
      <c r="I7" s="321"/>
    </row>
    <row r="8" spans="2:10" ht="13.9" thickBot="1" x14ac:dyDescent="0.4">
      <c r="C8" s="103" t="s">
        <v>139</v>
      </c>
      <c r="D8" s="104"/>
      <c r="E8" s="105">
        <v>180000000</v>
      </c>
      <c r="F8" s="105">
        <f>+E8</f>
        <v>180000000</v>
      </c>
      <c r="G8" s="105">
        <f>+F8</f>
        <v>180000000</v>
      </c>
      <c r="H8" s="105">
        <f>+G8</f>
        <v>180000000</v>
      </c>
      <c r="I8" s="105">
        <f>+H8</f>
        <v>180000000</v>
      </c>
    </row>
    <row r="9" spans="2:10" ht="13.9" thickBot="1" x14ac:dyDescent="0.4">
      <c r="C9" s="103" t="s">
        <v>140</v>
      </c>
      <c r="D9" s="104"/>
      <c r="E9" s="106">
        <v>80</v>
      </c>
      <c r="F9" s="107">
        <v>27</v>
      </c>
      <c r="G9" s="107"/>
      <c r="H9" s="107">
        <v>10</v>
      </c>
      <c r="I9" s="106">
        <v>60</v>
      </c>
    </row>
    <row r="10" spans="2:10" ht="13.9" thickBot="1" x14ac:dyDescent="0.4">
      <c r="C10" s="103" t="s">
        <v>141</v>
      </c>
      <c r="D10" s="104"/>
      <c r="E10" s="106"/>
      <c r="F10" s="106"/>
      <c r="G10" s="106"/>
      <c r="H10" s="106"/>
      <c r="I10" s="105"/>
    </row>
    <row r="11" spans="2:10" ht="13.9" thickBot="1" x14ac:dyDescent="0.4">
      <c r="C11" s="108"/>
      <c r="D11" s="109"/>
      <c r="E11" s="110"/>
      <c r="F11" s="110"/>
      <c r="G11" s="110"/>
      <c r="H11" s="110"/>
      <c r="I11" s="110"/>
    </row>
    <row r="12" spans="2:10" ht="13.9" thickBot="1" x14ac:dyDescent="0.4">
      <c r="C12" s="103" t="s">
        <v>142</v>
      </c>
      <c r="D12" s="104"/>
      <c r="E12" s="106"/>
      <c r="F12" s="106"/>
      <c r="G12" s="106"/>
      <c r="H12" s="106"/>
      <c r="I12" s="105">
        <v>110000000</v>
      </c>
    </row>
    <row r="13" spans="2:10" ht="13.9" thickBot="1" x14ac:dyDescent="0.4">
      <c r="C13" s="103" t="s">
        <v>169</v>
      </c>
      <c r="D13" s="104"/>
      <c r="E13" s="111">
        <f>+E8*0.048</f>
        <v>8640000</v>
      </c>
      <c r="F13" s="111">
        <f>+F8*0.048</f>
        <v>8640000</v>
      </c>
      <c r="G13" s="111">
        <f>+G8*0.048</f>
        <v>8640000</v>
      </c>
      <c r="H13" s="111">
        <f>+H8*0.048</f>
        <v>8640000</v>
      </c>
      <c r="I13" s="111"/>
    </row>
    <row r="14" spans="2:10" ht="13.9" thickBot="1" x14ac:dyDescent="0.4">
      <c r="C14" s="103" t="s">
        <v>143</v>
      </c>
      <c r="D14" s="104"/>
      <c r="E14" s="112">
        <f>+E13+E8</f>
        <v>188640000</v>
      </c>
      <c r="F14" s="112">
        <f t="shared" ref="F14:H14" si="0">+F13+F8</f>
        <v>188640000</v>
      </c>
      <c r="G14" s="112">
        <f t="shared" si="0"/>
        <v>188640000</v>
      </c>
      <c r="H14" s="112">
        <f t="shared" si="0"/>
        <v>188640000</v>
      </c>
      <c r="I14" s="112">
        <f>+I8+I12</f>
        <v>290000000</v>
      </c>
    </row>
    <row r="15" spans="2:10" ht="13.9" thickBot="1" x14ac:dyDescent="0.4">
      <c r="C15" s="108"/>
      <c r="D15" s="109"/>
      <c r="E15" s="110"/>
      <c r="F15" s="110"/>
      <c r="G15" s="110"/>
      <c r="H15" s="110"/>
      <c r="I15" s="110"/>
    </row>
    <row r="16" spans="2:10" x14ac:dyDescent="0.35">
      <c r="C16" s="320" t="s">
        <v>144</v>
      </c>
      <c r="D16" s="320"/>
      <c r="E16" s="318">
        <v>30000000</v>
      </c>
      <c r="F16" s="318">
        <f>+E16</f>
        <v>30000000</v>
      </c>
      <c r="G16" s="318">
        <f>+F16</f>
        <v>30000000</v>
      </c>
      <c r="H16" s="318">
        <f>+G16</f>
        <v>30000000</v>
      </c>
      <c r="I16" s="318">
        <f>+H16</f>
        <v>30000000</v>
      </c>
    </row>
    <row r="17" spans="2:10" ht="13.9" thickBot="1" x14ac:dyDescent="0.4">
      <c r="C17" s="321"/>
      <c r="D17" s="321"/>
      <c r="E17" s="319"/>
      <c r="F17" s="319"/>
      <c r="G17" s="319"/>
      <c r="H17" s="319"/>
      <c r="I17" s="319"/>
    </row>
    <row r="18" spans="2:10" ht="13.9" thickBot="1" x14ac:dyDescent="0.4">
      <c r="C18" s="103"/>
      <c r="D18" s="104"/>
      <c r="E18" s="106"/>
      <c r="F18" s="106"/>
      <c r="G18" s="106"/>
      <c r="H18" s="106"/>
      <c r="I18" s="106"/>
    </row>
    <row r="19" spans="2:10" ht="13.9" thickBot="1" x14ac:dyDescent="0.4">
      <c r="C19" s="113" t="s">
        <v>145</v>
      </c>
      <c r="D19" s="114"/>
      <c r="E19" s="115">
        <f>+E14/E9</f>
        <v>2358000</v>
      </c>
      <c r="F19" s="115">
        <f>+F14/F9</f>
        <v>6986666.666666667</v>
      </c>
      <c r="G19" s="115">
        <f>+G16</f>
        <v>30000000</v>
      </c>
      <c r="H19" s="115">
        <f>+H14/H9</f>
        <v>18864000</v>
      </c>
      <c r="I19" s="115">
        <f>+(I14-I10)/I9</f>
        <v>4833333.333333333</v>
      </c>
    </row>
    <row r="20" spans="2:10" ht="13.9" thickBot="1" x14ac:dyDescent="0.4">
      <c r="C20" s="108"/>
      <c r="D20" s="109"/>
      <c r="E20" s="116"/>
      <c r="F20" s="116"/>
      <c r="G20" s="116"/>
      <c r="H20" s="116"/>
      <c r="I20" s="116"/>
    </row>
    <row r="21" spans="2:10" ht="13.9" thickBot="1" x14ac:dyDescent="0.4">
      <c r="C21" s="103" t="s">
        <v>146</v>
      </c>
      <c r="D21" s="104"/>
      <c r="E21" s="117">
        <f>+E14-E19</f>
        <v>186282000</v>
      </c>
      <c r="F21" s="117">
        <f t="shared" ref="F21:G21" si="1">+F14-F19</f>
        <v>181653333.33333334</v>
      </c>
      <c r="G21" s="117">
        <f t="shared" si="1"/>
        <v>158640000</v>
      </c>
      <c r="H21" s="117">
        <f>+H14-H19</f>
        <v>169776000</v>
      </c>
      <c r="I21" s="117">
        <f>+I14-I19</f>
        <v>285166666.66666669</v>
      </c>
    </row>
    <row r="22" spans="2:10" ht="13.9" thickBot="1" x14ac:dyDescent="0.4"/>
    <row r="23" spans="2:10" x14ac:dyDescent="0.35">
      <c r="B23" s="118"/>
      <c r="C23" s="119" t="s">
        <v>147</v>
      </c>
      <c r="D23" s="120"/>
      <c r="E23" s="120"/>
      <c r="F23" s="120"/>
      <c r="G23" s="120"/>
      <c r="H23" s="120"/>
      <c r="I23" s="120"/>
      <c r="J23" s="121"/>
    </row>
    <row r="24" spans="2:10" ht="3" customHeight="1" x14ac:dyDescent="0.35">
      <c r="B24" s="122"/>
      <c r="J24" s="123"/>
    </row>
    <row r="25" spans="2:10" x14ac:dyDescent="0.35">
      <c r="B25" s="122"/>
      <c r="C25" s="124" t="s">
        <v>148</v>
      </c>
      <c r="J25" s="123"/>
    </row>
    <row r="26" spans="2:10" ht="2.65" customHeight="1" thickBot="1" x14ac:dyDescent="0.4">
      <c r="B26" s="122"/>
      <c r="J26" s="123"/>
    </row>
    <row r="27" spans="2:10" ht="13.9" thickBot="1" x14ac:dyDescent="0.4">
      <c r="B27" s="122"/>
      <c r="C27" s="125" t="s">
        <v>3</v>
      </c>
      <c r="D27" s="124"/>
      <c r="E27" s="315" t="s">
        <v>1</v>
      </c>
      <c r="F27" s="316"/>
      <c r="G27" s="317"/>
      <c r="H27" s="125" t="s">
        <v>4</v>
      </c>
      <c r="I27" s="99" t="s">
        <v>5</v>
      </c>
      <c r="J27" s="123"/>
    </row>
    <row r="28" spans="2:10" x14ac:dyDescent="0.35">
      <c r="B28" s="122"/>
      <c r="C28" s="126" t="s">
        <v>149</v>
      </c>
      <c r="E28" s="122"/>
      <c r="F28" s="127" t="s">
        <v>150</v>
      </c>
      <c r="G28" s="123"/>
      <c r="H28" s="128"/>
      <c r="I28" s="129"/>
      <c r="J28" s="123"/>
    </row>
    <row r="29" spans="2:10" x14ac:dyDescent="0.35">
      <c r="B29" s="122"/>
      <c r="C29" s="126" t="s">
        <v>151</v>
      </c>
      <c r="E29" s="122" t="s">
        <v>152</v>
      </c>
      <c r="G29" s="123"/>
      <c r="H29" s="128">
        <f>+E13</f>
        <v>8640000</v>
      </c>
      <c r="I29" s="129"/>
      <c r="J29" s="123"/>
    </row>
    <row r="30" spans="2:10" x14ac:dyDescent="0.35">
      <c r="B30" s="122"/>
      <c r="C30" s="126" t="s">
        <v>153</v>
      </c>
      <c r="E30" s="122" t="s">
        <v>154</v>
      </c>
      <c r="G30" s="123"/>
      <c r="H30" s="128"/>
      <c r="I30" s="129">
        <f>+H29</f>
        <v>8640000</v>
      </c>
      <c r="J30" s="123"/>
    </row>
    <row r="31" spans="2:10" ht="13.9" thickBot="1" x14ac:dyDescent="0.4">
      <c r="B31" s="130"/>
      <c r="C31" s="131"/>
      <c r="D31" s="132"/>
      <c r="E31" s="130"/>
      <c r="F31" s="132"/>
      <c r="G31" s="133"/>
      <c r="H31" s="134"/>
      <c r="I31" s="135"/>
      <c r="J31" s="133"/>
    </row>
    <row r="32" spans="2:10" ht="3.4" customHeight="1" x14ac:dyDescent="0.35">
      <c r="B32" s="122"/>
      <c r="J32" s="123"/>
    </row>
    <row r="33" spans="2:10" x14ac:dyDescent="0.35">
      <c r="B33" s="122"/>
      <c r="C33" s="124" t="s">
        <v>155</v>
      </c>
      <c r="J33" s="123"/>
    </row>
    <row r="34" spans="2:10" ht="3" customHeight="1" thickBot="1" x14ac:dyDescent="0.4">
      <c r="B34" s="122"/>
      <c r="J34" s="123"/>
    </row>
    <row r="35" spans="2:10" ht="13.9" thickBot="1" x14ac:dyDescent="0.4">
      <c r="B35" s="122"/>
      <c r="C35" s="125" t="s">
        <v>3</v>
      </c>
      <c r="D35" s="124"/>
      <c r="E35" s="315" t="s">
        <v>1</v>
      </c>
      <c r="F35" s="316"/>
      <c r="G35" s="317"/>
      <c r="H35" s="125" t="s">
        <v>4</v>
      </c>
      <c r="I35" s="99" t="s">
        <v>5</v>
      </c>
      <c r="J35" s="123"/>
    </row>
    <row r="36" spans="2:10" x14ac:dyDescent="0.35">
      <c r="B36" s="122"/>
      <c r="C36" s="126" t="s">
        <v>149</v>
      </c>
      <c r="E36" s="122"/>
      <c r="F36" s="127" t="s">
        <v>156</v>
      </c>
      <c r="G36" s="123"/>
      <c r="H36" s="128"/>
      <c r="I36" s="129"/>
      <c r="J36" s="123"/>
    </row>
    <row r="37" spans="2:10" x14ac:dyDescent="0.35">
      <c r="B37" s="122"/>
      <c r="C37" s="126" t="s">
        <v>153</v>
      </c>
      <c r="E37" s="122" t="s">
        <v>157</v>
      </c>
      <c r="G37" s="123"/>
      <c r="H37" s="128">
        <f>+E19</f>
        <v>2358000</v>
      </c>
      <c r="I37" s="129"/>
      <c r="J37" s="123"/>
    </row>
    <row r="38" spans="2:10" x14ac:dyDescent="0.35">
      <c r="B38" s="122"/>
      <c r="C38" s="126" t="s">
        <v>158</v>
      </c>
      <c r="E38" s="136" t="s">
        <v>159</v>
      </c>
      <c r="G38" s="123"/>
      <c r="H38" s="128"/>
      <c r="I38" s="129">
        <f>+H37</f>
        <v>2358000</v>
      </c>
      <c r="J38" s="123"/>
    </row>
    <row r="39" spans="2:10" ht="13.9" thickBot="1" x14ac:dyDescent="0.4">
      <c r="B39" s="122"/>
      <c r="C39" s="131"/>
      <c r="E39" s="130"/>
      <c r="F39" s="132"/>
      <c r="G39" s="133"/>
      <c r="H39" s="134"/>
      <c r="I39" s="135"/>
      <c r="J39" s="123"/>
    </row>
    <row r="40" spans="2:10" ht="4.5" customHeight="1" x14ac:dyDescent="0.35">
      <c r="B40" s="122"/>
      <c r="J40" s="123"/>
    </row>
    <row r="41" spans="2:10" x14ac:dyDescent="0.35">
      <c r="B41" s="122"/>
      <c r="C41" s="124" t="s">
        <v>160</v>
      </c>
      <c r="J41" s="123"/>
    </row>
    <row r="42" spans="2:10" ht="4.9000000000000004" customHeight="1" thickBot="1" x14ac:dyDescent="0.4">
      <c r="B42" s="122"/>
      <c r="J42" s="123"/>
    </row>
    <row r="43" spans="2:10" ht="13.9" thickBot="1" x14ac:dyDescent="0.4">
      <c r="B43" s="122"/>
      <c r="C43" s="125" t="s">
        <v>3</v>
      </c>
      <c r="D43" s="124"/>
      <c r="E43" s="315" t="s">
        <v>1</v>
      </c>
      <c r="F43" s="316"/>
      <c r="G43" s="317"/>
      <c r="H43" s="125" t="s">
        <v>4</v>
      </c>
      <c r="I43" s="99" t="s">
        <v>5</v>
      </c>
      <c r="J43" s="123"/>
    </row>
    <row r="44" spans="2:10" x14ac:dyDescent="0.35">
      <c r="B44" s="122"/>
      <c r="C44" s="126" t="s">
        <v>149</v>
      </c>
      <c r="E44" s="122"/>
      <c r="F44" s="127" t="s">
        <v>156</v>
      </c>
      <c r="G44" s="123"/>
      <c r="H44" s="128"/>
      <c r="I44" s="129"/>
      <c r="J44" s="123"/>
    </row>
    <row r="45" spans="2:10" x14ac:dyDescent="0.35">
      <c r="B45" s="122"/>
      <c r="C45" s="126" t="s">
        <v>153</v>
      </c>
      <c r="E45" s="122" t="s">
        <v>157</v>
      </c>
      <c r="G45" s="123"/>
      <c r="H45" s="128">
        <f>+F19</f>
        <v>6986666.666666667</v>
      </c>
      <c r="I45" s="129"/>
      <c r="J45" s="123"/>
    </row>
    <row r="46" spans="2:10" x14ac:dyDescent="0.35">
      <c r="B46" s="122"/>
      <c r="C46" s="126" t="s">
        <v>158</v>
      </c>
      <c r="E46" s="136" t="s">
        <v>159</v>
      </c>
      <c r="G46" s="123"/>
      <c r="H46" s="128"/>
      <c r="I46" s="129">
        <f>+H45</f>
        <v>6986666.666666667</v>
      </c>
      <c r="J46" s="123"/>
    </row>
    <row r="47" spans="2:10" ht="13.9" thickBot="1" x14ac:dyDescent="0.4">
      <c r="B47" s="122"/>
      <c r="C47" s="131"/>
      <c r="E47" s="130"/>
      <c r="F47" s="132"/>
      <c r="G47" s="133"/>
      <c r="H47" s="134"/>
      <c r="I47" s="135"/>
      <c r="J47" s="123"/>
    </row>
    <row r="48" spans="2:10" ht="3.75" customHeight="1" x14ac:dyDescent="0.35">
      <c r="B48" s="122"/>
      <c r="J48" s="123"/>
    </row>
    <row r="49" spans="2:10" x14ac:dyDescent="0.35">
      <c r="B49" s="122"/>
      <c r="C49" s="124" t="s">
        <v>161</v>
      </c>
      <c r="J49" s="123"/>
    </row>
    <row r="50" spans="2:10" ht="5.25" customHeight="1" thickBot="1" x14ac:dyDescent="0.4">
      <c r="B50" s="122"/>
      <c r="J50" s="123"/>
    </row>
    <row r="51" spans="2:10" ht="13.9" thickBot="1" x14ac:dyDescent="0.4">
      <c r="B51" s="122"/>
      <c r="C51" s="125" t="s">
        <v>3</v>
      </c>
      <c r="D51" s="124"/>
      <c r="E51" s="315" t="s">
        <v>1</v>
      </c>
      <c r="F51" s="316"/>
      <c r="G51" s="317"/>
      <c r="H51" s="125" t="s">
        <v>4</v>
      </c>
      <c r="I51" s="99" t="s">
        <v>5</v>
      </c>
      <c r="J51" s="123"/>
    </row>
    <row r="52" spans="2:10" x14ac:dyDescent="0.35">
      <c r="B52" s="122"/>
      <c r="C52" s="126" t="s">
        <v>149</v>
      </c>
      <c r="E52" s="122"/>
      <c r="F52" s="127" t="s">
        <v>156</v>
      </c>
      <c r="G52" s="123"/>
      <c r="H52" s="128"/>
      <c r="I52" s="129"/>
      <c r="J52" s="123"/>
    </row>
    <row r="53" spans="2:10" x14ac:dyDescent="0.35">
      <c r="B53" s="122"/>
      <c r="C53" s="126" t="s">
        <v>153</v>
      </c>
      <c r="E53" s="122" t="s">
        <v>157</v>
      </c>
      <c r="G53" s="123"/>
      <c r="H53" s="128">
        <f>+G19</f>
        <v>30000000</v>
      </c>
      <c r="I53" s="129"/>
      <c r="J53" s="123"/>
    </row>
    <row r="54" spans="2:10" x14ac:dyDescent="0.35">
      <c r="B54" s="122"/>
      <c r="C54" s="126" t="s">
        <v>151</v>
      </c>
      <c r="E54" s="122" t="s">
        <v>152</v>
      </c>
      <c r="G54" s="123"/>
      <c r="H54" s="128"/>
      <c r="I54" s="129">
        <f>+H53</f>
        <v>30000000</v>
      </c>
      <c r="J54" s="123"/>
    </row>
    <row r="55" spans="2:10" ht="13.9" thickBot="1" x14ac:dyDescent="0.4">
      <c r="B55" s="122"/>
      <c r="C55" s="131"/>
      <c r="E55" s="130"/>
      <c r="F55" s="132"/>
      <c r="G55" s="133"/>
      <c r="H55" s="134"/>
      <c r="I55" s="135"/>
      <c r="J55" s="123"/>
    </row>
    <row r="56" spans="2:10" ht="3.4" customHeight="1" x14ac:dyDescent="0.35">
      <c r="B56" s="122"/>
      <c r="J56" s="123"/>
    </row>
    <row r="57" spans="2:10" x14ac:dyDescent="0.35">
      <c r="B57" s="122"/>
      <c r="C57" s="124" t="s">
        <v>162</v>
      </c>
      <c r="J57" s="123"/>
    </row>
    <row r="58" spans="2:10" ht="3.75" customHeight="1" thickBot="1" x14ac:dyDescent="0.4">
      <c r="B58" s="122"/>
      <c r="J58" s="123"/>
    </row>
    <row r="59" spans="2:10" ht="13.9" thickBot="1" x14ac:dyDescent="0.4">
      <c r="B59" s="122"/>
      <c r="C59" s="125" t="s">
        <v>3</v>
      </c>
      <c r="D59" s="124"/>
      <c r="E59" s="315" t="s">
        <v>1</v>
      </c>
      <c r="F59" s="316"/>
      <c r="G59" s="317"/>
      <c r="H59" s="125" t="s">
        <v>4</v>
      </c>
      <c r="I59" s="99" t="s">
        <v>5</v>
      </c>
      <c r="J59" s="123"/>
    </row>
    <row r="60" spans="2:10" x14ac:dyDescent="0.35">
      <c r="B60" s="122"/>
      <c r="C60" s="126" t="s">
        <v>149</v>
      </c>
      <c r="E60" s="122"/>
      <c r="F60" s="127" t="s">
        <v>156</v>
      </c>
      <c r="G60" s="123"/>
      <c r="H60" s="128"/>
      <c r="I60" s="129"/>
      <c r="J60" s="123"/>
    </row>
    <row r="61" spans="2:10" x14ac:dyDescent="0.35">
      <c r="B61" s="122"/>
      <c r="C61" s="126" t="s">
        <v>153</v>
      </c>
      <c r="E61" s="122" t="s">
        <v>157</v>
      </c>
      <c r="G61" s="123"/>
      <c r="H61" s="128">
        <f>+H19</f>
        <v>18864000</v>
      </c>
      <c r="I61" s="129"/>
      <c r="J61" s="123"/>
    </row>
    <row r="62" spans="2:10" x14ac:dyDescent="0.35">
      <c r="B62" s="122"/>
      <c r="C62" s="126" t="s">
        <v>158</v>
      </c>
      <c r="E62" s="122" t="str">
        <f>+E46</f>
        <v>12.004.001 Dep. Acum. Edificios</v>
      </c>
      <c r="G62" s="123"/>
      <c r="H62" s="128"/>
      <c r="I62" s="129">
        <f>+H61</f>
        <v>18864000</v>
      </c>
      <c r="J62" s="123"/>
    </row>
    <row r="63" spans="2:10" ht="13.9" thickBot="1" x14ac:dyDescent="0.4">
      <c r="B63" s="122"/>
      <c r="C63" s="131"/>
      <c r="E63" s="130"/>
      <c r="F63" s="132"/>
      <c r="G63" s="133"/>
      <c r="H63" s="134"/>
      <c r="I63" s="135"/>
      <c r="J63" s="123"/>
    </row>
    <row r="64" spans="2:10" ht="4.9000000000000004" customHeight="1" thickBot="1" x14ac:dyDescent="0.4">
      <c r="B64" s="130"/>
      <c r="C64" s="132"/>
      <c r="D64" s="132"/>
      <c r="E64" s="132"/>
      <c r="F64" s="132"/>
      <c r="G64" s="132"/>
      <c r="H64" s="132"/>
      <c r="I64" s="132"/>
      <c r="J64" s="133"/>
    </row>
    <row r="65" spans="2:10" x14ac:dyDescent="0.35">
      <c r="B65" s="118"/>
      <c r="C65" s="119" t="s">
        <v>163</v>
      </c>
      <c r="D65" s="120"/>
      <c r="E65" s="120"/>
      <c r="F65" s="120"/>
      <c r="G65" s="120"/>
      <c r="H65" s="120"/>
      <c r="I65" s="120"/>
      <c r="J65" s="121"/>
    </row>
    <row r="66" spans="2:10" ht="3.75" customHeight="1" thickBot="1" x14ac:dyDescent="0.4">
      <c r="B66" s="122"/>
      <c r="J66" s="123"/>
    </row>
    <row r="67" spans="2:10" ht="13.9" thickBot="1" x14ac:dyDescent="0.4">
      <c r="B67" s="122"/>
      <c r="C67" s="125" t="s">
        <v>3</v>
      </c>
      <c r="D67" s="124"/>
      <c r="E67" s="315" t="s">
        <v>1</v>
      </c>
      <c r="F67" s="316"/>
      <c r="G67" s="317"/>
      <c r="H67" s="125" t="s">
        <v>4</v>
      </c>
      <c r="I67" s="99" t="s">
        <v>5</v>
      </c>
      <c r="J67" s="123"/>
    </row>
    <row r="68" spans="2:10" x14ac:dyDescent="0.35">
      <c r="B68" s="122"/>
      <c r="C68" s="126" t="s">
        <v>164</v>
      </c>
      <c r="E68" s="122"/>
      <c r="F68" s="127" t="s">
        <v>165</v>
      </c>
      <c r="G68" s="123"/>
      <c r="H68" s="128"/>
      <c r="I68" s="129"/>
      <c r="J68" s="123"/>
    </row>
    <row r="69" spans="2:10" x14ac:dyDescent="0.35">
      <c r="B69" s="122"/>
      <c r="C69" s="126" t="s">
        <v>151</v>
      </c>
      <c r="E69" s="122" t="s">
        <v>152</v>
      </c>
      <c r="G69" s="123"/>
      <c r="H69" s="128">
        <f>+I12</f>
        <v>110000000</v>
      </c>
      <c r="I69" s="129"/>
      <c r="J69" s="123"/>
    </row>
    <row r="70" spans="2:10" x14ac:dyDescent="0.35">
      <c r="B70" s="122"/>
      <c r="C70" s="126" t="s">
        <v>153</v>
      </c>
      <c r="E70" s="137" t="s">
        <v>166</v>
      </c>
      <c r="G70" s="123"/>
      <c r="H70" s="128"/>
      <c r="I70" s="129">
        <f>+H69</f>
        <v>110000000</v>
      </c>
      <c r="J70" s="123"/>
    </row>
    <row r="71" spans="2:10" ht="13.9" thickBot="1" x14ac:dyDescent="0.4">
      <c r="B71" s="122"/>
      <c r="C71" s="131"/>
      <c r="E71" s="130"/>
      <c r="F71" s="132"/>
      <c r="G71" s="133"/>
      <c r="H71" s="134"/>
      <c r="I71" s="135"/>
      <c r="J71" s="123"/>
    </row>
    <row r="72" spans="2:10" ht="3.4" customHeight="1" x14ac:dyDescent="0.35">
      <c r="B72" s="122"/>
      <c r="J72" s="123"/>
    </row>
    <row r="73" spans="2:10" x14ac:dyDescent="0.35">
      <c r="B73" s="122"/>
      <c r="C73" s="124" t="s">
        <v>167</v>
      </c>
      <c r="J73" s="123"/>
    </row>
    <row r="74" spans="2:10" ht="4.9000000000000004" customHeight="1" thickBot="1" x14ac:dyDescent="0.4">
      <c r="B74" s="122"/>
      <c r="J74" s="123"/>
    </row>
    <row r="75" spans="2:10" ht="13.9" thickBot="1" x14ac:dyDescent="0.4">
      <c r="B75" s="122"/>
      <c r="C75" s="125" t="s">
        <v>3</v>
      </c>
      <c r="D75" s="124"/>
      <c r="E75" s="315" t="s">
        <v>1</v>
      </c>
      <c r="F75" s="316"/>
      <c r="G75" s="317"/>
      <c r="H75" s="125" t="s">
        <v>4</v>
      </c>
      <c r="I75" s="99" t="s">
        <v>5</v>
      </c>
      <c r="J75" s="123"/>
    </row>
    <row r="76" spans="2:10" x14ac:dyDescent="0.35">
      <c r="B76" s="122"/>
      <c r="C76" s="126" t="s">
        <v>149</v>
      </c>
      <c r="E76" s="122"/>
      <c r="F76" s="127" t="s">
        <v>168</v>
      </c>
      <c r="G76" s="123"/>
      <c r="H76" s="128"/>
      <c r="I76" s="129"/>
      <c r="J76" s="123"/>
    </row>
    <row r="77" spans="2:10" x14ac:dyDescent="0.35">
      <c r="B77" s="122"/>
      <c r="C77" s="126" t="s">
        <v>153</v>
      </c>
      <c r="E77" s="122" t="s">
        <v>157</v>
      </c>
      <c r="G77" s="123"/>
      <c r="H77" s="128">
        <f>+I19</f>
        <v>4833333.333333333</v>
      </c>
      <c r="I77" s="129"/>
      <c r="J77" s="123"/>
    </row>
    <row r="78" spans="2:10" x14ac:dyDescent="0.35">
      <c r="B78" s="122"/>
      <c r="C78" s="126" t="s">
        <v>158</v>
      </c>
      <c r="E78" s="122" t="str">
        <f>+E62</f>
        <v>12.004.001 Dep. Acum. Edificios</v>
      </c>
      <c r="G78" s="123"/>
      <c r="H78" s="128"/>
      <c r="I78" s="129">
        <f>+H77</f>
        <v>4833333.333333333</v>
      </c>
      <c r="J78" s="123"/>
    </row>
    <row r="79" spans="2:10" ht="13.9" thickBot="1" x14ac:dyDescent="0.4">
      <c r="B79" s="130"/>
      <c r="C79" s="131"/>
      <c r="D79" s="132"/>
      <c r="E79" s="130"/>
      <c r="F79" s="132"/>
      <c r="G79" s="133"/>
      <c r="H79" s="134"/>
      <c r="I79" s="135"/>
      <c r="J79" s="133"/>
    </row>
  </sheetData>
  <mergeCells count="27">
    <mergeCell ref="I6:I7"/>
    <mergeCell ref="B2:J2"/>
    <mergeCell ref="C4:C5"/>
    <mergeCell ref="E4:E5"/>
    <mergeCell ref="F4:F5"/>
    <mergeCell ref="G4:G5"/>
    <mergeCell ref="H4:H5"/>
    <mergeCell ref="I4:I5"/>
    <mergeCell ref="D6:D7"/>
    <mergeCell ref="E6:E7"/>
    <mergeCell ref="F6:F7"/>
    <mergeCell ref="G6:G7"/>
    <mergeCell ref="H6:H7"/>
    <mergeCell ref="C16:C17"/>
    <mergeCell ref="D16:D17"/>
    <mergeCell ref="E16:E17"/>
    <mergeCell ref="F16:F17"/>
    <mergeCell ref="G16:G17"/>
    <mergeCell ref="E67:G67"/>
    <mergeCell ref="E75:G75"/>
    <mergeCell ref="I16:I17"/>
    <mergeCell ref="E27:G27"/>
    <mergeCell ref="E35:G35"/>
    <mergeCell ref="E43:G43"/>
    <mergeCell ref="E51:G51"/>
    <mergeCell ref="E59:G59"/>
    <mergeCell ref="H16:H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AA3F6-516D-4DAC-ABBC-506BB2D94E79}">
  <dimension ref="B1:I89"/>
  <sheetViews>
    <sheetView topLeftCell="A9" workbookViewId="0">
      <selection activeCell="C4" sqref="C4:C5"/>
    </sheetView>
  </sheetViews>
  <sheetFormatPr baseColWidth="10" defaultRowHeight="14.25" x14ac:dyDescent="0.45"/>
  <cols>
    <col min="1" max="1" width="2.9296875" customWidth="1"/>
    <col min="2" max="2" width="14.46484375" customWidth="1"/>
    <col min="3" max="3" width="26.3984375" customWidth="1"/>
    <col min="4" max="4" width="11.3984375" bestFit="1" customWidth="1"/>
    <col min="6" max="6" width="14.19921875" bestFit="1" customWidth="1"/>
    <col min="7" max="7" width="13.53125" bestFit="1" customWidth="1"/>
    <col min="8" max="8" width="12.46484375" bestFit="1" customWidth="1"/>
    <col min="9" max="9" width="11.53125" style="138" bestFit="1" customWidth="1"/>
  </cols>
  <sheetData>
    <row r="1" spans="3:9" ht="14.65" thickBot="1" x14ac:dyDescent="0.5"/>
    <row r="2" spans="3:9" ht="14.65" thickBot="1" x14ac:dyDescent="0.5">
      <c r="C2" s="324" t="s">
        <v>170</v>
      </c>
      <c r="D2" s="325"/>
      <c r="E2" s="325"/>
      <c r="F2" s="325"/>
      <c r="G2" s="325"/>
      <c r="H2" s="326"/>
      <c r="I2" s="139"/>
    </row>
    <row r="3" spans="3:9" ht="14.65" thickBot="1" x14ac:dyDescent="0.5">
      <c r="C3" s="140"/>
      <c r="D3" s="141"/>
      <c r="E3" s="141"/>
      <c r="F3" s="141"/>
      <c r="G3" s="141"/>
      <c r="H3" s="141"/>
      <c r="I3" s="142"/>
    </row>
    <row r="4" spans="3:9" ht="14.65" thickBot="1" x14ac:dyDescent="0.5">
      <c r="C4" s="327" t="s">
        <v>1</v>
      </c>
      <c r="D4" s="143" t="s">
        <v>140</v>
      </c>
      <c r="E4" s="143" t="s">
        <v>140</v>
      </c>
      <c r="F4" s="143" t="s">
        <v>171</v>
      </c>
      <c r="G4" s="143" t="s">
        <v>172</v>
      </c>
      <c r="H4" s="143" t="s">
        <v>173</v>
      </c>
      <c r="I4" s="144"/>
    </row>
    <row r="5" spans="3:9" ht="14.65" thickBot="1" x14ac:dyDescent="0.5">
      <c r="C5" s="328"/>
      <c r="D5" s="145" t="s">
        <v>174</v>
      </c>
      <c r="E5" s="145" t="s">
        <v>175</v>
      </c>
      <c r="F5" s="145"/>
      <c r="G5" s="145" t="s">
        <v>176</v>
      </c>
      <c r="H5" s="145"/>
      <c r="I5" s="144"/>
    </row>
    <row r="6" spans="3:9" ht="14.65" thickBot="1" x14ac:dyDescent="0.5">
      <c r="C6" s="146" t="s">
        <v>177</v>
      </c>
      <c r="D6" s="147"/>
      <c r="E6" s="147"/>
      <c r="F6" s="148"/>
      <c r="G6" s="147"/>
      <c r="H6" s="147"/>
      <c r="I6" s="144"/>
    </row>
    <row r="7" spans="3:9" ht="14.65" thickBot="1" x14ac:dyDescent="0.5">
      <c r="C7" s="149" t="s">
        <v>178</v>
      </c>
      <c r="D7" s="150"/>
      <c r="E7" s="150"/>
      <c r="F7" s="151">
        <v>180000000</v>
      </c>
      <c r="G7" s="152"/>
      <c r="H7" s="151">
        <f>+F7</f>
        <v>180000000</v>
      </c>
      <c r="I7" s="144"/>
    </row>
    <row r="8" spans="3:9" ht="14.65" thickBot="1" x14ac:dyDescent="0.5">
      <c r="C8" s="153"/>
      <c r="D8" s="154"/>
      <c r="E8" s="154"/>
      <c r="F8" s="155"/>
      <c r="G8" s="155"/>
      <c r="H8" s="155"/>
      <c r="I8" s="144"/>
    </row>
    <row r="9" spans="3:9" ht="14.65" thickBot="1" x14ac:dyDescent="0.5">
      <c r="C9" s="156" t="s">
        <v>179</v>
      </c>
      <c r="D9" s="157"/>
      <c r="E9" s="157"/>
      <c r="F9" s="158"/>
      <c r="G9" s="159"/>
      <c r="H9" s="158"/>
      <c r="I9" s="144"/>
    </row>
    <row r="10" spans="3:9" ht="14.65" thickBot="1" x14ac:dyDescent="0.5">
      <c r="C10" s="149" t="s">
        <v>180</v>
      </c>
      <c r="D10" s="150"/>
      <c r="E10" s="150"/>
      <c r="F10" s="151">
        <v>160000000</v>
      </c>
      <c r="G10" s="151">
        <v>42000000</v>
      </c>
      <c r="H10" s="151">
        <f>+F10-G10</f>
        <v>118000000</v>
      </c>
      <c r="I10" s="144"/>
    </row>
    <row r="11" spans="3:9" ht="14.65" thickBot="1" x14ac:dyDescent="0.5">
      <c r="C11" s="149" t="s">
        <v>181</v>
      </c>
      <c r="D11" s="150"/>
      <c r="E11" s="150"/>
      <c r="F11" s="151">
        <v>60000000</v>
      </c>
      <c r="G11" s="151">
        <v>10000000</v>
      </c>
      <c r="H11" s="151">
        <f>+F11-G11</f>
        <v>50000000</v>
      </c>
      <c r="I11" s="144"/>
    </row>
    <row r="12" spans="3:9" ht="14.65" thickBot="1" x14ac:dyDescent="0.5">
      <c r="C12" s="160"/>
      <c r="D12" s="161"/>
      <c r="E12" s="161"/>
      <c r="F12" s="155"/>
      <c r="G12" s="155"/>
      <c r="H12" s="155"/>
      <c r="I12" s="144"/>
    </row>
    <row r="13" spans="3:9" ht="14.65" thickBot="1" x14ac:dyDescent="0.5">
      <c r="C13" s="156" t="s">
        <v>182</v>
      </c>
      <c r="D13" s="159"/>
      <c r="E13" s="159"/>
      <c r="F13" s="158"/>
      <c r="G13" s="158"/>
      <c r="H13" s="158"/>
      <c r="I13" s="144"/>
    </row>
    <row r="14" spans="3:9" ht="14.65" thickBot="1" x14ac:dyDescent="0.5">
      <c r="C14" s="162" t="s">
        <v>183</v>
      </c>
      <c r="D14" s="159">
        <v>24</v>
      </c>
      <c r="E14" s="159">
        <f>7*12</f>
        <v>84</v>
      </c>
      <c r="F14" s="163">
        <v>30000000</v>
      </c>
      <c r="G14" s="163">
        <v>20000000</v>
      </c>
      <c r="H14" s="163">
        <v>10000000</v>
      </c>
      <c r="I14" s="144"/>
    </row>
    <row r="15" spans="3:9" ht="14.65" thickBot="1" x14ac:dyDescent="0.5">
      <c r="C15" s="164"/>
      <c r="D15" s="165"/>
      <c r="E15" s="165"/>
      <c r="F15" s="166"/>
      <c r="G15" s="166"/>
      <c r="H15" s="166"/>
      <c r="I15" s="144"/>
    </row>
    <row r="16" spans="3:9" ht="3.4" customHeight="1" x14ac:dyDescent="0.45">
      <c r="C16" s="167"/>
      <c r="D16" s="167"/>
      <c r="E16" s="167"/>
      <c r="F16" s="167"/>
      <c r="G16" s="167"/>
      <c r="H16" s="167"/>
      <c r="I16" s="142"/>
    </row>
    <row r="17" spans="3:8" x14ac:dyDescent="0.45">
      <c r="C17" s="168" t="s">
        <v>184</v>
      </c>
    </row>
    <row r="18" spans="3:8" ht="14.65" thickBot="1" x14ac:dyDescent="0.5">
      <c r="C18" s="169"/>
    </row>
    <row r="19" spans="3:8" x14ac:dyDescent="0.45">
      <c r="C19" s="329" t="s">
        <v>1</v>
      </c>
      <c r="D19" s="170" t="s">
        <v>63</v>
      </c>
      <c r="E19" s="171" t="s">
        <v>140</v>
      </c>
      <c r="F19" s="329" t="s">
        <v>141</v>
      </c>
    </row>
    <row r="20" spans="3:8" ht="14.65" thickBot="1" x14ac:dyDescent="0.5">
      <c r="C20" s="330"/>
      <c r="D20" s="172" t="s">
        <v>185</v>
      </c>
      <c r="E20" s="145" t="s">
        <v>175</v>
      </c>
      <c r="F20" s="330"/>
    </row>
    <row r="21" spans="3:8" ht="14.65" thickBot="1" x14ac:dyDescent="0.5">
      <c r="C21" s="146" t="s">
        <v>177</v>
      </c>
      <c r="D21" s="173"/>
      <c r="E21" s="173"/>
      <c r="F21" s="173"/>
    </row>
    <row r="22" spans="3:8" ht="14.65" thickBot="1" x14ac:dyDescent="0.5">
      <c r="C22" s="174" t="s">
        <v>186</v>
      </c>
      <c r="D22" s="175">
        <v>120000000</v>
      </c>
      <c r="E22" s="173"/>
      <c r="F22" s="173"/>
    </row>
    <row r="23" spans="3:8" ht="14.65" thickBot="1" x14ac:dyDescent="0.5">
      <c r="C23" s="176"/>
      <c r="D23" s="177"/>
      <c r="E23" s="178"/>
      <c r="F23" s="178"/>
    </row>
    <row r="24" spans="3:8" ht="14.65" thickBot="1" x14ac:dyDescent="0.5">
      <c r="C24" s="146" t="s">
        <v>179</v>
      </c>
      <c r="D24" s="148"/>
      <c r="E24" s="147"/>
      <c r="F24" s="179"/>
    </row>
    <row r="25" spans="3:8" ht="14.65" thickBot="1" x14ac:dyDescent="0.5">
      <c r="C25" s="174" t="s">
        <v>187</v>
      </c>
      <c r="D25" s="180">
        <v>250000000</v>
      </c>
      <c r="E25" s="181">
        <f>40*12</f>
        <v>480</v>
      </c>
      <c r="F25" s="182"/>
      <c r="G25" s="138"/>
      <c r="H25" s="183"/>
    </row>
    <row r="26" spans="3:8" ht="14.65" thickBot="1" x14ac:dyDescent="0.5">
      <c r="C26" s="174" t="s">
        <v>188</v>
      </c>
      <c r="D26" s="175">
        <v>100000000</v>
      </c>
      <c r="E26" s="181">
        <f>12*7</f>
        <v>84</v>
      </c>
      <c r="F26" s="182"/>
      <c r="G26" s="138"/>
    </row>
    <row r="27" spans="3:8" ht="14.65" thickBot="1" x14ac:dyDescent="0.5">
      <c r="C27" s="184"/>
      <c r="D27" s="185"/>
      <c r="E27" s="185"/>
      <c r="F27" s="186"/>
    </row>
    <row r="28" spans="3:8" ht="14.65" thickBot="1" x14ac:dyDescent="0.5">
      <c r="C28" s="187" t="s">
        <v>189</v>
      </c>
      <c r="D28" s="331" t="s">
        <v>190</v>
      </c>
      <c r="E28" s="331">
        <v>36</v>
      </c>
      <c r="F28" s="333">
        <v>4000000</v>
      </c>
    </row>
    <row r="29" spans="3:8" ht="14.65" thickBot="1" x14ac:dyDescent="0.5">
      <c r="C29" s="188" t="s">
        <v>183</v>
      </c>
      <c r="D29" s="332"/>
      <c r="E29" s="332"/>
      <c r="F29" s="334"/>
      <c r="G29" s="183"/>
    </row>
    <row r="30" spans="3:8" ht="14.65" thickBot="1" x14ac:dyDescent="0.5">
      <c r="C30" s="189"/>
      <c r="D30" s="178"/>
      <c r="E30" s="178"/>
      <c r="F30" s="178"/>
    </row>
    <row r="31" spans="3:8" ht="5.25" customHeight="1" x14ac:dyDescent="0.45"/>
    <row r="32" spans="3:8" x14ac:dyDescent="0.45">
      <c r="C32" s="168" t="s">
        <v>191</v>
      </c>
    </row>
    <row r="33" spans="2:7" ht="4.1500000000000004" customHeight="1" x14ac:dyDescent="0.45">
      <c r="C33" s="169"/>
    </row>
    <row r="34" spans="2:7" x14ac:dyDescent="0.45">
      <c r="C34" s="190" t="s">
        <v>192</v>
      </c>
    </row>
    <row r="35" spans="2:7" x14ac:dyDescent="0.45">
      <c r="C35" s="190" t="s">
        <v>193</v>
      </c>
    </row>
    <row r="36" spans="2:7" x14ac:dyDescent="0.45">
      <c r="C36" s="190" t="s">
        <v>194</v>
      </c>
    </row>
    <row r="37" spans="2:7" x14ac:dyDescent="0.45">
      <c r="C37" s="191"/>
    </row>
    <row r="43" spans="2:7" x14ac:dyDescent="0.45">
      <c r="B43" s="124" t="s">
        <v>195</v>
      </c>
      <c r="C43" s="2"/>
      <c r="D43" s="2"/>
      <c r="E43" s="2"/>
      <c r="F43" s="2"/>
      <c r="G43" s="2"/>
    </row>
    <row r="44" spans="2:7" ht="14.65" thickBot="1" x14ac:dyDescent="0.5">
      <c r="B44" s="2"/>
      <c r="C44" s="2"/>
      <c r="D44" s="2"/>
      <c r="E44" s="2"/>
      <c r="F44" s="2"/>
      <c r="G44" s="2"/>
    </row>
    <row r="45" spans="2:7" ht="14.65" thickBot="1" x14ac:dyDescent="0.5">
      <c r="B45" s="125" t="s">
        <v>3</v>
      </c>
      <c r="C45" s="315" t="s">
        <v>1</v>
      </c>
      <c r="D45" s="316"/>
      <c r="E45" s="317"/>
      <c r="F45" s="125" t="s">
        <v>4</v>
      </c>
      <c r="G45" s="99" t="s">
        <v>5</v>
      </c>
    </row>
    <row r="46" spans="2:7" x14ac:dyDescent="0.45">
      <c r="B46" s="126" t="s">
        <v>164</v>
      </c>
      <c r="C46" s="122"/>
      <c r="D46" s="127" t="s">
        <v>196</v>
      </c>
      <c r="E46" s="123"/>
      <c r="F46" s="128"/>
      <c r="G46" s="129"/>
    </row>
    <row r="47" spans="2:7" x14ac:dyDescent="0.45">
      <c r="B47" s="126" t="s">
        <v>197</v>
      </c>
      <c r="C47" s="122" t="s">
        <v>198</v>
      </c>
      <c r="D47" s="2"/>
      <c r="E47" s="123"/>
      <c r="F47" s="128">
        <v>60000000</v>
      </c>
      <c r="G47" s="129"/>
    </row>
    <row r="48" spans="2:7" x14ac:dyDescent="0.45">
      <c r="B48" s="126" t="s">
        <v>151</v>
      </c>
      <c r="C48" s="122" t="s">
        <v>199</v>
      </c>
      <c r="D48" s="2"/>
      <c r="E48" s="123"/>
      <c r="F48" s="128"/>
      <c r="G48" s="129">
        <f>+F47</f>
        <v>60000000</v>
      </c>
    </row>
    <row r="49" spans="2:7" ht="14.65" thickBot="1" x14ac:dyDescent="0.5">
      <c r="B49" s="131"/>
      <c r="C49" s="130"/>
      <c r="D49" s="132"/>
      <c r="E49" s="133"/>
      <c r="F49" s="134"/>
      <c r="G49" s="135"/>
    </row>
    <row r="50" spans="2:7" x14ac:dyDescent="0.45">
      <c r="B50" s="126" t="s">
        <v>164</v>
      </c>
      <c r="C50" s="122"/>
      <c r="D50" s="127" t="s">
        <v>200</v>
      </c>
      <c r="E50" s="123"/>
      <c r="F50" s="128"/>
      <c r="G50" s="129"/>
    </row>
    <row r="51" spans="2:7" x14ac:dyDescent="0.45">
      <c r="B51" s="126" t="s">
        <v>151</v>
      </c>
      <c r="C51" s="122" t="s">
        <v>201</v>
      </c>
      <c r="D51" s="2"/>
      <c r="E51" s="123"/>
      <c r="F51" s="128">
        <f>250000000-118000000</f>
        <v>132000000</v>
      </c>
      <c r="G51" s="129"/>
    </row>
    <row r="52" spans="2:7" x14ac:dyDescent="0.45">
      <c r="B52" s="126" t="s">
        <v>153</v>
      </c>
      <c r="C52" s="137" t="s">
        <v>202</v>
      </c>
      <c r="D52" s="2"/>
      <c r="E52" s="123"/>
      <c r="F52" s="128"/>
      <c r="G52" s="129">
        <f>+F51</f>
        <v>132000000</v>
      </c>
    </row>
    <row r="53" spans="2:7" ht="14.65" thickBot="1" x14ac:dyDescent="0.5">
      <c r="B53" s="131"/>
      <c r="C53" s="130"/>
      <c r="D53" s="132"/>
      <c r="E53" s="133"/>
      <c r="F53" s="134"/>
      <c r="G53" s="135"/>
    </row>
    <row r="54" spans="2:7" x14ac:dyDescent="0.45">
      <c r="B54" s="126" t="s">
        <v>164</v>
      </c>
      <c r="C54" s="122"/>
      <c r="D54" s="127" t="s">
        <v>203</v>
      </c>
      <c r="E54" s="123"/>
      <c r="F54" s="128"/>
      <c r="G54" s="129"/>
    </row>
    <row r="55" spans="2:7" x14ac:dyDescent="0.45">
      <c r="B55" s="126" t="s">
        <v>151</v>
      </c>
      <c r="C55" s="122" t="s">
        <v>201</v>
      </c>
      <c r="D55" s="2"/>
      <c r="E55" s="123"/>
      <c r="F55" s="128">
        <v>50000000</v>
      </c>
      <c r="G55" s="129"/>
    </row>
    <row r="56" spans="2:7" x14ac:dyDescent="0.45">
      <c r="B56" s="126" t="s">
        <v>197</v>
      </c>
      <c r="C56" s="122" t="s">
        <v>198</v>
      </c>
      <c r="D56" s="2"/>
      <c r="E56" s="123"/>
      <c r="F56" s="128"/>
      <c r="G56" s="129">
        <f>+F55</f>
        <v>50000000</v>
      </c>
    </row>
    <row r="57" spans="2:7" ht="14.65" thickBot="1" x14ac:dyDescent="0.5">
      <c r="B57" s="131"/>
      <c r="C57" s="130"/>
      <c r="D57" s="132"/>
      <c r="E57" s="133"/>
      <c r="F57" s="134"/>
      <c r="G57" s="135"/>
    </row>
    <row r="58" spans="2:7" x14ac:dyDescent="0.45">
      <c r="B58" s="2"/>
      <c r="C58" s="2"/>
      <c r="D58" s="2"/>
      <c r="E58" s="2"/>
      <c r="F58" s="2"/>
      <c r="G58" s="2"/>
    </row>
    <row r="59" spans="2:7" x14ac:dyDescent="0.45">
      <c r="B59" s="124" t="s">
        <v>204</v>
      </c>
      <c r="C59" s="2"/>
      <c r="D59" s="2"/>
      <c r="E59" s="2"/>
      <c r="F59" s="2"/>
      <c r="G59" s="2"/>
    </row>
    <row r="60" spans="2:7" ht="14.65" thickBot="1" x14ac:dyDescent="0.5">
      <c r="B60" s="2"/>
      <c r="C60" s="2"/>
      <c r="D60" s="2"/>
      <c r="E60" s="2"/>
      <c r="F60" s="2"/>
      <c r="G60" s="2"/>
    </row>
    <row r="61" spans="2:7" ht="14.65" thickBot="1" x14ac:dyDescent="0.5">
      <c r="B61" s="125" t="s">
        <v>3</v>
      </c>
      <c r="C61" s="315" t="s">
        <v>1</v>
      </c>
      <c r="D61" s="316"/>
      <c r="E61" s="317"/>
      <c r="F61" s="125" t="s">
        <v>4</v>
      </c>
      <c r="G61" s="99" t="s">
        <v>5</v>
      </c>
    </row>
    <row r="62" spans="2:7" x14ac:dyDescent="0.45">
      <c r="B62" s="126" t="s">
        <v>149</v>
      </c>
      <c r="C62" s="122"/>
      <c r="D62" s="127" t="s">
        <v>205</v>
      </c>
      <c r="E62" s="123"/>
      <c r="F62" s="128"/>
      <c r="G62" s="129"/>
    </row>
    <row r="63" spans="2:7" x14ac:dyDescent="0.45">
      <c r="B63" s="126" t="s">
        <v>153</v>
      </c>
      <c r="C63" s="122" t="s">
        <v>206</v>
      </c>
      <c r="D63" s="2"/>
      <c r="E63" s="123"/>
      <c r="F63" s="128">
        <v>6250000</v>
      </c>
      <c r="G63" s="129"/>
    </row>
    <row r="64" spans="2:7" x14ac:dyDescent="0.45">
      <c r="B64" s="126" t="s">
        <v>158</v>
      </c>
      <c r="C64" s="122" t="s">
        <v>207</v>
      </c>
      <c r="D64" s="2"/>
      <c r="E64" s="123"/>
      <c r="F64" s="128"/>
      <c r="G64" s="129">
        <f>+F63</f>
        <v>6250000</v>
      </c>
    </row>
    <row r="65" spans="2:7" ht="14.65" thickBot="1" x14ac:dyDescent="0.5">
      <c r="B65" s="131"/>
      <c r="C65" s="130"/>
      <c r="D65" s="132"/>
      <c r="E65" s="133"/>
      <c r="F65" s="134"/>
      <c r="G65" s="135"/>
    </row>
    <row r="66" spans="2:7" x14ac:dyDescent="0.45">
      <c r="B66" s="126" t="s">
        <v>149</v>
      </c>
      <c r="C66" s="122"/>
      <c r="D66" s="127" t="s">
        <v>208</v>
      </c>
      <c r="E66" s="123"/>
      <c r="F66" s="128"/>
      <c r="G66" s="129"/>
    </row>
    <row r="67" spans="2:7" x14ac:dyDescent="0.45">
      <c r="B67" s="126" t="s">
        <v>153</v>
      </c>
      <c r="C67" s="122" t="s">
        <v>157</v>
      </c>
      <c r="D67" s="2"/>
      <c r="E67" s="123"/>
      <c r="F67" s="128">
        <v>14285714</v>
      </c>
      <c r="G67" s="129"/>
    </row>
    <row r="68" spans="2:7" x14ac:dyDescent="0.45">
      <c r="B68" s="126" t="s">
        <v>151</v>
      </c>
      <c r="C68" s="122" t="s">
        <v>201</v>
      </c>
      <c r="D68" s="2"/>
      <c r="E68" s="123"/>
      <c r="F68" s="128"/>
      <c r="G68" s="129">
        <f>+F67</f>
        <v>14285714</v>
      </c>
    </row>
    <row r="69" spans="2:7" ht="14.65" thickBot="1" x14ac:dyDescent="0.5">
      <c r="B69" s="131"/>
      <c r="C69" s="130"/>
      <c r="D69" s="132"/>
      <c r="E69" s="133"/>
      <c r="F69" s="134"/>
      <c r="G69" s="135"/>
    </row>
    <row r="70" spans="2:7" x14ac:dyDescent="0.45">
      <c r="B70" s="126" t="s">
        <v>149</v>
      </c>
      <c r="C70" s="122"/>
      <c r="D70" s="127" t="s">
        <v>209</v>
      </c>
      <c r="E70" s="123"/>
      <c r="F70" s="128"/>
      <c r="G70" s="129"/>
    </row>
    <row r="71" spans="2:7" x14ac:dyDescent="0.45">
      <c r="B71" s="126" t="s">
        <v>153</v>
      </c>
      <c r="C71" s="122" t="s">
        <v>210</v>
      </c>
      <c r="D71" s="2"/>
      <c r="E71" s="123"/>
      <c r="F71" s="128">
        <v>2000000</v>
      </c>
      <c r="G71" s="129"/>
    </row>
    <row r="72" spans="2:7" x14ac:dyDescent="0.45">
      <c r="B72" s="126" t="s">
        <v>158</v>
      </c>
      <c r="C72" s="122" t="s">
        <v>211</v>
      </c>
      <c r="D72" s="2"/>
      <c r="E72" s="123"/>
      <c r="F72" s="128"/>
      <c r="G72" s="129">
        <f>+F71</f>
        <v>2000000</v>
      </c>
    </row>
    <row r="73" spans="2:7" ht="14.65" thickBot="1" x14ac:dyDescent="0.5">
      <c r="B73" s="131"/>
      <c r="C73" s="130"/>
      <c r="D73" s="132"/>
      <c r="E73" s="133"/>
      <c r="F73" s="134"/>
      <c r="G73" s="135"/>
    </row>
    <row r="74" spans="2:7" x14ac:dyDescent="0.45">
      <c r="B74" s="2"/>
      <c r="C74" s="2"/>
      <c r="D74" s="2"/>
      <c r="E74" s="2"/>
      <c r="F74" s="2"/>
      <c r="G74" s="2"/>
    </row>
    <row r="75" spans="2:7" x14ac:dyDescent="0.45">
      <c r="B75" s="124" t="s">
        <v>212</v>
      </c>
      <c r="C75" s="2"/>
      <c r="D75" s="2"/>
      <c r="E75" s="2"/>
      <c r="F75" s="2"/>
      <c r="G75" s="2"/>
    </row>
    <row r="76" spans="2:7" ht="14.65" thickBot="1" x14ac:dyDescent="0.5">
      <c r="B76" s="2"/>
      <c r="C76" s="2"/>
      <c r="D76" s="2"/>
      <c r="E76" s="2"/>
      <c r="F76" s="2"/>
      <c r="G76" s="2"/>
    </row>
    <row r="77" spans="2:7" ht="14.65" thickBot="1" x14ac:dyDescent="0.5">
      <c r="B77" s="125" t="s">
        <v>3</v>
      </c>
      <c r="C77" s="315" t="s">
        <v>1</v>
      </c>
      <c r="D77" s="316"/>
      <c r="E77" s="317"/>
      <c r="F77" s="125" t="s">
        <v>4</v>
      </c>
      <c r="G77" s="99" t="s">
        <v>5</v>
      </c>
    </row>
    <row r="78" spans="2:7" x14ac:dyDescent="0.45">
      <c r="B78" s="126" t="s">
        <v>149</v>
      </c>
      <c r="C78" s="122"/>
      <c r="D78" s="127" t="s">
        <v>213</v>
      </c>
      <c r="E78" s="123"/>
      <c r="F78" s="128"/>
      <c r="G78" s="129"/>
    </row>
    <row r="79" spans="2:7" x14ac:dyDescent="0.45">
      <c r="B79" s="126" t="s">
        <v>153</v>
      </c>
      <c r="C79" s="122" t="s">
        <v>214</v>
      </c>
      <c r="D79" s="2"/>
      <c r="E79" s="123"/>
      <c r="F79" s="128">
        <v>70714286</v>
      </c>
      <c r="G79" s="129"/>
    </row>
    <row r="80" spans="2:7" x14ac:dyDescent="0.45">
      <c r="B80" s="126" t="s">
        <v>158</v>
      </c>
      <c r="C80" s="122" t="s">
        <v>207</v>
      </c>
      <c r="D80" s="2"/>
      <c r="E80" s="123"/>
      <c r="F80" s="128"/>
      <c r="G80" s="129">
        <f>+F79</f>
        <v>70714286</v>
      </c>
    </row>
    <row r="81" spans="2:7" ht="14.65" thickBot="1" x14ac:dyDescent="0.5">
      <c r="B81" s="131"/>
      <c r="C81" s="130" t="s">
        <v>215</v>
      </c>
      <c r="D81" s="132"/>
      <c r="E81" s="133"/>
      <c r="F81" s="134"/>
      <c r="G81" s="135"/>
    </row>
    <row r="82" spans="2:7" x14ac:dyDescent="0.45">
      <c r="B82" s="126" t="s">
        <v>149</v>
      </c>
      <c r="C82" s="122"/>
      <c r="D82" s="127" t="s">
        <v>216</v>
      </c>
      <c r="E82" s="123"/>
      <c r="F82" s="128"/>
      <c r="G82" s="129"/>
    </row>
    <row r="83" spans="2:7" x14ac:dyDescent="0.45">
      <c r="B83" s="126" t="s">
        <v>151</v>
      </c>
      <c r="C83" s="122" t="s">
        <v>201</v>
      </c>
      <c r="D83" s="2"/>
      <c r="E83" s="123"/>
      <c r="F83" s="128">
        <v>136250000</v>
      </c>
      <c r="G83" s="129"/>
    </row>
    <row r="84" spans="2:7" x14ac:dyDescent="0.45">
      <c r="B84" s="126" t="s">
        <v>197</v>
      </c>
      <c r="C84" s="122" t="s">
        <v>198</v>
      </c>
      <c r="D84" s="2"/>
      <c r="E84" s="123"/>
      <c r="F84" s="128"/>
      <c r="G84" s="129">
        <f>+F83</f>
        <v>136250000</v>
      </c>
    </row>
    <row r="85" spans="2:7" ht="14.65" thickBot="1" x14ac:dyDescent="0.5">
      <c r="B85" s="131"/>
      <c r="C85" s="130"/>
      <c r="D85" s="132"/>
      <c r="E85" s="133"/>
      <c r="F85" s="134"/>
      <c r="G85" s="135"/>
    </row>
    <row r="86" spans="2:7" x14ac:dyDescent="0.45">
      <c r="B86" s="126" t="s">
        <v>149</v>
      </c>
      <c r="C86" s="122"/>
      <c r="D86" s="127" t="s">
        <v>217</v>
      </c>
      <c r="E86" s="123"/>
      <c r="F86" s="128"/>
      <c r="G86" s="129"/>
    </row>
    <row r="87" spans="2:7" x14ac:dyDescent="0.45">
      <c r="B87" s="126" t="s">
        <v>197</v>
      </c>
      <c r="C87" s="122" t="s">
        <v>198</v>
      </c>
      <c r="D87" s="2"/>
      <c r="E87" s="123"/>
      <c r="F87" s="128">
        <v>50000000</v>
      </c>
      <c r="G87" s="129"/>
    </row>
    <row r="88" spans="2:7" x14ac:dyDescent="0.45">
      <c r="B88" s="126" t="s">
        <v>151</v>
      </c>
      <c r="C88" s="122" t="s">
        <v>199</v>
      </c>
      <c r="D88" s="2"/>
      <c r="E88" s="123"/>
      <c r="F88" s="128"/>
      <c r="G88" s="129">
        <f>+F87</f>
        <v>50000000</v>
      </c>
    </row>
    <row r="89" spans="2:7" ht="14.65" thickBot="1" x14ac:dyDescent="0.5">
      <c r="B89" s="131"/>
      <c r="C89" s="130"/>
      <c r="D89" s="132"/>
      <c r="E89" s="133"/>
      <c r="F89" s="134"/>
      <c r="G89" s="135"/>
    </row>
  </sheetData>
  <mergeCells count="10">
    <mergeCell ref="C45:E45"/>
    <mergeCell ref="C61:E61"/>
    <mergeCell ref="C77:E77"/>
    <mergeCell ref="C2:H2"/>
    <mergeCell ref="C4:C5"/>
    <mergeCell ref="C19:C20"/>
    <mergeCell ref="F19:F20"/>
    <mergeCell ref="D28:D29"/>
    <mergeCell ref="E28:E29"/>
    <mergeCell ref="F28:F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Preguntas</vt:lpstr>
      <vt:lpstr>Ej 2 - 01</vt:lpstr>
      <vt:lpstr>Ej 2 - 02</vt:lpstr>
      <vt:lpstr>Tarea 1</vt:lpstr>
      <vt:lpstr>Tarea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FILGUEIRA RAMOS</dc:creator>
  <cp:lastModifiedBy>Carlos Andrés Filgueira</cp:lastModifiedBy>
  <cp:lastPrinted>2023-12-07T19:54:03Z</cp:lastPrinted>
  <dcterms:created xsi:type="dcterms:W3CDTF">2023-12-04T15:57:47Z</dcterms:created>
  <dcterms:modified xsi:type="dcterms:W3CDTF">2025-09-01T23:47:56Z</dcterms:modified>
</cp:coreProperties>
</file>