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d.docs.live.net/08b03ea577e69e87/Desktop/"/>
    </mc:Choice>
  </mc:AlternateContent>
  <xr:revisionPtr revIDLastSave="659" documentId="8_{DB692E24-A23D-448E-8229-906FF917F801}" xr6:coauthVersionLast="47" xr6:coauthVersionMax="47" xr10:uidLastSave="{58F2DDF1-6F48-4CA9-9A6F-A7D301AEEDCD}"/>
  <bookViews>
    <workbookView xWindow="368" yWindow="263" windowWidth="14602" windowHeight="12517" xr2:uid="{F8733ED3-688C-4ED3-845C-05BB67D1D9CB}"/>
  </bookViews>
  <sheets>
    <sheet name="Alternativas" sheetId="8" r:id="rId1"/>
    <sheet name="II-1" sheetId="3" r:id="rId2"/>
    <sheet name="II-2" sheetId="4" r:id="rId3"/>
    <sheet name="III-a" sheetId="5" r:id="rId4"/>
    <sheet name="III-b" sheetId="6" r:id="rId5"/>
    <sheet name="III-c" sheetId="7" r:id="rId6"/>
    <sheet name="III-d" sheetId="9" r:id="rId7"/>
    <sheet name="Apunte" sheetId="10" r:id="rId8"/>
    <sheet name="Forward1" sheetId="12" r:id="rId9"/>
    <sheet name="Forward2" sheetId="11" r:id="rId10"/>
    <sheet name="Tarea"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1" i="9" l="1"/>
  <c r="C51" i="9"/>
  <c r="D50" i="9"/>
  <c r="C50" i="9"/>
  <c r="E46" i="9"/>
  <c r="D45" i="9"/>
  <c r="C45" i="9"/>
  <c r="D39" i="9"/>
  <c r="C39" i="9"/>
  <c r="E25" i="9"/>
  <c r="D13" i="9"/>
  <c r="I72" i="7"/>
  <c r="G72" i="7"/>
  <c r="K84" i="7"/>
  <c r="K77" i="7"/>
  <c r="G93" i="7"/>
  <c r="F92" i="7"/>
  <c r="D93" i="7"/>
  <c r="C92" i="7"/>
  <c r="K76" i="7"/>
  <c r="G89" i="7"/>
  <c r="F88" i="7"/>
  <c r="C88" i="7"/>
  <c r="D89" i="7"/>
  <c r="J77" i="7"/>
  <c r="G85" i="7"/>
  <c r="F84" i="7"/>
  <c r="D85" i="7"/>
  <c r="C84" i="7"/>
  <c r="K75" i="7"/>
  <c r="G81" i="7"/>
  <c r="F80" i="7"/>
  <c r="D81" i="7"/>
  <c r="C80" i="7"/>
  <c r="J76" i="7"/>
  <c r="G77" i="7"/>
  <c r="F76" i="7"/>
  <c r="D77" i="7"/>
  <c r="C76" i="7"/>
  <c r="F72" i="7"/>
  <c r="F69" i="7"/>
  <c r="F70" i="7"/>
  <c r="F71" i="7"/>
  <c r="F68" i="7"/>
  <c r="J75" i="7"/>
  <c r="F67" i="7"/>
  <c r="D67" i="7"/>
  <c r="E61" i="7"/>
  <c r="D62" i="7"/>
  <c r="D60" i="7"/>
  <c r="D56" i="7"/>
  <c r="C51" i="7"/>
  <c r="D48" i="7"/>
  <c r="C47" i="7"/>
  <c r="C43" i="7"/>
  <c r="E33" i="7"/>
  <c r="E60" i="7" s="1"/>
  <c r="E32" i="7"/>
  <c r="F22" i="7"/>
  <c r="J36" i="7" s="1"/>
  <c r="F76" i="6"/>
  <c r="E75" i="6"/>
  <c r="F73" i="6"/>
  <c r="E72" i="6"/>
  <c r="F70" i="6"/>
  <c r="E69" i="6"/>
  <c r="C75" i="6"/>
  <c r="C73" i="6"/>
  <c r="D56" i="6"/>
  <c r="C56" i="6"/>
  <c r="F61" i="6"/>
  <c r="E60" i="6"/>
  <c r="C61" i="6"/>
  <c r="C60" i="6"/>
  <c r="G55" i="6"/>
  <c r="C45" i="6"/>
  <c r="C29" i="6"/>
  <c r="J29" i="6" s="1"/>
  <c r="F24" i="6"/>
  <c r="L17" i="6"/>
  <c r="L16" i="6"/>
  <c r="J18" i="6"/>
  <c r="J17" i="6"/>
  <c r="J16" i="6"/>
  <c r="J15" i="6"/>
  <c r="I15" i="6"/>
  <c r="E16" i="6"/>
  <c r="C16" i="6"/>
  <c r="C15" i="6"/>
  <c r="L66" i="5"/>
  <c r="L64" i="5"/>
  <c r="K64" i="5"/>
  <c r="K57" i="5"/>
  <c r="G77" i="5"/>
  <c r="F76" i="5"/>
  <c r="L58" i="5"/>
  <c r="G73" i="5"/>
  <c r="F72" i="5"/>
  <c r="B72" i="5"/>
  <c r="L57" i="5"/>
  <c r="G69" i="5"/>
  <c r="F68" i="5"/>
  <c r="L56" i="5"/>
  <c r="G65" i="5"/>
  <c r="F64" i="5"/>
  <c r="L55" i="5"/>
  <c r="G61" i="5"/>
  <c r="F60" i="5"/>
  <c r="B60" i="5"/>
  <c r="B64" i="5" s="1"/>
  <c r="K56" i="5"/>
  <c r="G57" i="5"/>
  <c r="F56" i="5"/>
  <c r="C61" i="5"/>
  <c r="C65" i="5" s="1"/>
  <c r="C69" i="5" s="1"/>
  <c r="C73" i="5" s="1"/>
  <c r="B76" i="5" s="1"/>
  <c r="C47" i="5"/>
  <c r="D45" i="5"/>
  <c r="C44" i="5"/>
  <c r="C42" i="5"/>
  <c r="C41" i="5"/>
  <c r="F32" i="5"/>
  <c r="F33" i="5"/>
  <c r="F30" i="5"/>
  <c r="F31" i="5"/>
  <c r="F29" i="5"/>
  <c r="F28" i="5"/>
  <c r="C33" i="5"/>
  <c r="C32" i="5"/>
  <c r="C31" i="5"/>
  <c r="C30" i="5"/>
  <c r="C29" i="5"/>
  <c r="C28" i="5"/>
  <c r="D33" i="5"/>
  <c r="D32" i="5"/>
  <c r="D31" i="5"/>
  <c r="D30" i="5"/>
  <c r="D29" i="5"/>
  <c r="D28" i="5"/>
  <c r="L3" i="5"/>
  <c r="H47" i="4"/>
  <c r="F46" i="4"/>
  <c r="H35" i="4"/>
  <c r="F35" i="4"/>
  <c r="H34" i="4"/>
  <c r="F34" i="4"/>
  <c r="H33" i="4"/>
  <c r="F33" i="4"/>
  <c r="I32" i="4"/>
  <c r="H32" i="4"/>
  <c r="F32" i="4"/>
  <c r="F31" i="3"/>
  <c r="D28" i="12"/>
  <c r="E62" i="7" l="1"/>
  <c r="E34" i="7"/>
  <c r="F38" i="7" s="1"/>
  <c r="G39" i="7" s="1"/>
  <c r="F24" i="7"/>
  <c r="F43" i="7" s="1"/>
  <c r="G44" i="7" s="1"/>
  <c r="K37" i="7" s="1"/>
  <c r="F27" i="7"/>
  <c r="F55" i="7" s="1"/>
  <c r="F26" i="7"/>
  <c r="F51" i="7" s="1"/>
  <c r="G52" i="7" s="1"/>
  <c r="K38" i="7" s="1"/>
  <c r="F25" i="7"/>
  <c r="F47" i="7" s="1"/>
  <c r="E40" i="6"/>
  <c r="F40" i="6" s="1"/>
  <c r="E45" i="6" s="1"/>
  <c r="F46" i="6" s="1"/>
  <c r="F8" i="6"/>
  <c r="F55" i="6"/>
  <c r="J55" i="5"/>
  <c r="K55" i="5"/>
  <c r="J35" i="7"/>
  <c r="E28" i="7"/>
  <c r="E66" i="7" l="1"/>
  <c r="E72" i="7" s="1"/>
  <c r="G28" i="7"/>
  <c r="J38" i="7"/>
  <c r="G56" i="7"/>
  <c r="J37" i="7"/>
  <c r="G48" i="7"/>
  <c r="K36" i="7"/>
  <c r="F23" i="7"/>
  <c r="F28" i="7" s="1"/>
  <c r="J74" i="7"/>
  <c r="D39" i="7"/>
  <c r="D44" i="7" s="1"/>
  <c r="D52" i="7" s="1"/>
  <c r="C55" i="7" s="1"/>
  <c r="L15" i="6"/>
  <c r="M18" i="6" s="1"/>
  <c r="E15" i="6"/>
  <c r="L29" i="6"/>
  <c r="M30" i="6" s="1"/>
  <c r="K41" i="7"/>
  <c r="G17" i="5"/>
  <c r="G19" i="5" s="1"/>
  <c r="E17" i="5"/>
  <c r="E19" i="5" s="1"/>
  <c r="D17" i="5"/>
  <c r="D19" i="5" s="1"/>
  <c r="C17" i="5"/>
  <c r="C19" i="5" s="1"/>
  <c r="F15" i="5"/>
  <c r="H15" i="5" s="1"/>
  <c r="F14" i="5"/>
  <c r="H14" i="5" s="1"/>
  <c r="F13" i="5"/>
  <c r="H13" i="5" s="1"/>
  <c r="F12" i="5"/>
  <c r="H12" i="5" s="1"/>
  <c r="F11" i="5"/>
  <c r="H11" i="5" s="1"/>
  <c r="F10" i="5"/>
  <c r="H10" i="5" s="1"/>
  <c r="F7" i="5"/>
  <c r="H7" i="5" s="1"/>
  <c r="F17" i="6" l="1"/>
  <c r="H24" i="6"/>
  <c r="E29" i="6" s="1"/>
  <c r="F30" i="6" s="1"/>
  <c r="K81" i="7"/>
  <c r="J41" i="7"/>
  <c r="K42" i="7" s="1"/>
  <c r="F66" i="7" s="1"/>
  <c r="F17" i="5"/>
  <c r="F19" i="5" s="1"/>
  <c r="H17" i="5"/>
  <c r="H19" i="5" s="1"/>
  <c r="J81" i="7" l="1"/>
  <c r="K82" i="7" s="1"/>
  <c r="K61" i="5" l="1"/>
  <c r="L61" i="5"/>
  <c r="L62" i="5" l="1"/>
</calcChain>
</file>

<file path=xl/sharedStrings.xml><?xml version="1.0" encoding="utf-8"?>
<sst xmlns="http://schemas.openxmlformats.org/spreadsheetml/2006/main" count="504" uniqueCount="249">
  <si>
    <t>Comentarios:</t>
  </si>
  <si>
    <t>Detalle</t>
  </si>
  <si>
    <t>Debe</t>
  </si>
  <si>
    <t>Haber</t>
  </si>
  <si>
    <t>31.12.2024</t>
  </si>
  <si>
    <t>Puntos</t>
  </si>
  <si>
    <t>Fecha adquisición</t>
  </si>
  <si>
    <t xml:space="preserve">Monto  </t>
  </si>
  <si>
    <t>Factor</t>
  </si>
  <si>
    <t>Valor Actualizado</t>
  </si>
  <si>
    <t>10.02.2023</t>
  </si>
  <si>
    <t>Inversión (a)</t>
  </si>
  <si>
    <t>05.02.2024</t>
  </si>
  <si>
    <t>Inversión (b)</t>
  </si>
  <si>
    <t>02.09.2024</t>
  </si>
  <si>
    <t>Inversión (c)</t>
  </si>
  <si>
    <t>Inversión (d)</t>
  </si>
  <si>
    <t>Patrimonio</t>
  </si>
  <si>
    <t>Capital</t>
  </si>
  <si>
    <t>Resultados Acumulados</t>
  </si>
  <si>
    <t>Otras</t>
  </si>
  <si>
    <t xml:space="preserve">Patrimonio atribuible a los propietarios </t>
  </si>
  <si>
    <t>Participaciones</t>
  </si>
  <si>
    <t>emitido</t>
  </si>
  <si>
    <t xml:space="preserve"> Reservas</t>
  </si>
  <si>
    <t xml:space="preserve"> no controladoras</t>
  </si>
  <si>
    <t>total</t>
  </si>
  <si>
    <t>M$</t>
  </si>
  <si>
    <t>Saldo inicial período actual 01-01-2024</t>
  </si>
  <si>
    <t>Cambios en el patrimonio</t>
  </si>
  <si>
    <t>Inversión Relacionadas</t>
  </si>
  <si>
    <t>Retasación Propiedades</t>
  </si>
  <si>
    <t>01.01</t>
  </si>
  <si>
    <t>31.12</t>
  </si>
  <si>
    <t>Retasación Intangibles (derechos de agua)</t>
  </si>
  <si>
    <t>Inversiones Disponibles para la Venta</t>
  </si>
  <si>
    <t>Dividendos Provisorios</t>
  </si>
  <si>
    <t>Dividendos Definitivos</t>
  </si>
  <si>
    <t>Utilidad (Pérdida del Ejercicio)</t>
  </si>
  <si>
    <t>Total de Cambios en el Patrimonio</t>
  </si>
  <si>
    <t>Saldo final período actual 31-12-2024</t>
  </si>
  <si>
    <t>Papel de trabajo auditoría inversión empresas relacionadas</t>
  </si>
  <si>
    <t>Movimientos de Patrimonio</t>
  </si>
  <si>
    <t>Monto</t>
  </si>
  <si>
    <t>%</t>
  </si>
  <si>
    <t>-</t>
  </si>
  <si>
    <t>Otras Reservas</t>
  </si>
  <si>
    <t>Utilidad del ejercicio</t>
  </si>
  <si>
    <t>Dividendos</t>
  </si>
  <si>
    <t>Dividendos Acordados</t>
  </si>
  <si>
    <t>Totales</t>
  </si>
  <si>
    <t>Cuenta</t>
  </si>
  <si>
    <t>Nombre</t>
  </si>
  <si>
    <t>Acciones</t>
  </si>
  <si>
    <t>Valor</t>
  </si>
  <si>
    <t>Activo</t>
  </si>
  <si>
    <t>1.11.1001 SQM-B</t>
  </si>
  <si>
    <t>Gasto</t>
  </si>
  <si>
    <t>5.21.02.01 Comisiones</t>
  </si>
  <si>
    <t>25.06</t>
  </si>
  <si>
    <t>.1.</t>
  </si>
  <si>
    <t>Fecha</t>
  </si>
  <si>
    <t>Glosa: Registro de adquisición</t>
  </si>
  <si>
    <t>.2.</t>
  </si>
  <si>
    <t>Glosa: Actualización a su valor razonable</t>
  </si>
  <si>
    <t>N°</t>
  </si>
  <si>
    <t>1101-02</t>
  </si>
  <si>
    <t>Banco Santander</t>
  </si>
  <si>
    <t>1103-01</t>
  </si>
  <si>
    <t>Inversión Fynsa</t>
  </si>
  <si>
    <t>3012-05</t>
  </si>
  <si>
    <t>Resultado</t>
  </si>
  <si>
    <t>5103-22</t>
  </si>
  <si>
    <t>Diferencia de Tipo de Cambio</t>
  </si>
  <si>
    <t>4301-18</t>
  </si>
  <si>
    <t>Gastos Fynsa</t>
  </si>
  <si>
    <t>5104-58</t>
  </si>
  <si>
    <t>Intereses &amp; Dividendos Fynsa</t>
  </si>
  <si>
    <t>5101-85</t>
  </si>
  <si>
    <t>Ganancia o Pérdida Valor Razonable</t>
  </si>
  <si>
    <t>Tipos de Cambio</t>
  </si>
  <si>
    <t>Monto USD</t>
  </si>
  <si>
    <t>Diciembre</t>
  </si>
  <si>
    <t>Enero</t>
  </si>
  <si>
    <t>Febrero</t>
  </si>
  <si>
    <t>Banco Central 2024</t>
  </si>
  <si>
    <t>Día</t>
  </si>
  <si>
    <t>Ene</t>
  </si>
  <si>
    <t>Feb</t>
  </si>
  <si>
    <t>Mar</t>
  </si>
  <si>
    <t>Promedio</t>
  </si>
  <si>
    <t>USD</t>
  </si>
  <si>
    <t>Valor Inicial 01.01.2024</t>
  </si>
  <si>
    <t>Retiro en efectivo y títulos</t>
  </si>
  <si>
    <t>Dividendos e Intereses</t>
  </si>
  <si>
    <t>Cargos y otras Transacciones</t>
  </si>
  <si>
    <t>Cambio neto Cartera</t>
  </si>
  <si>
    <t>Saldo 31.01.2024</t>
  </si>
  <si>
    <t>Valor Inicial 31.01.2024</t>
  </si>
  <si>
    <t>Saldo 29.02.2024</t>
  </si>
  <si>
    <t>ajustes contables M$</t>
  </si>
  <si>
    <t>Valor Factura</t>
  </si>
  <si>
    <t>1.14.012 IVA CF</t>
  </si>
  <si>
    <t>Valor Bolsa de Valores</t>
  </si>
  <si>
    <t>.3.</t>
  </si>
  <si>
    <t>Glosa: Actualización inversión Tributaria</t>
  </si>
  <si>
    <t>.4.</t>
  </si>
  <si>
    <t>.5.</t>
  </si>
  <si>
    <t>13.05</t>
  </si>
  <si>
    <t xml:space="preserve">Glosa: Actualización inversión </t>
  </si>
  <si>
    <t>c) Desarrolle la contabilidad con las siguientes cuentas :</t>
  </si>
  <si>
    <t>01.01.2024</t>
  </si>
  <si>
    <t>31.01.2024</t>
  </si>
  <si>
    <t xml:space="preserve">Partes I.- A continuación, se le entrega una serie de preguntas las cuales debe completar con letra clara y legible </t>
  </si>
  <si>
    <t>CM</t>
  </si>
  <si>
    <t>Las entidades por ley de sociedades anonimas deben repartir a lo menos el 30% de las utilidades de la empresa, si reparte más del 30% la diferencia se llama Divendos Acordados</t>
  </si>
  <si>
    <t>Aumento</t>
  </si>
  <si>
    <t>29.02.2024</t>
  </si>
  <si>
    <t>Glosa:</t>
  </si>
  <si>
    <t>Partes I.- A continuación, se le entrega una serie de preguntas las cuales cuentan con su alternativa correcta, marque con un círculo la alternativa correcta 3 por pregunta (12 puntos en total).</t>
  </si>
  <si>
    <r>
      <t>1.</t>
    </r>
    <r>
      <rPr>
        <b/>
        <sz val="7"/>
        <color theme="1"/>
        <rFont val="Times New Roman"/>
        <family val="1"/>
      </rPr>
      <t xml:space="preserve">      </t>
    </r>
    <r>
      <rPr>
        <b/>
        <sz val="10"/>
        <color theme="1"/>
        <rFont val="Georgia"/>
        <family val="1"/>
      </rPr>
      <t>Las Categorías de la NIIF 13, para determinar el valor razonable son las siguientes:</t>
    </r>
  </si>
  <si>
    <r>
      <t>b)</t>
    </r>
    <r>
      <rPr>
        <sz val="7"/>
        <color theme="1"/>
        <rFont val="Times New Roman"/>
        <family val="1"/>
      </rPr>
      <t xml:space="preserve">   </t>
    </r>
    <r>
      <rPr>
        <sz val="10"/>
        <color theme="1"/>
        <rFont val="Georgia"/>
        <family val="1"/>
      </rPr>
      <t>Precios Cotizados &amp; Tasas Cotizadas para mercados no activos 3</t>
    </r>
  </si>
  <si>
    <r>
      <t>c)</t>
    </r>
    <r>
      <rPr>
        <sz val="7"/>
        <color theme="1"/>
        <rFont val="Times New Roman"/>
        <family val="1"/>
      </rPr>
      <t xml:space="preserve">    </t>
    </r>
    <r>
      <rPr>
        <sz val="10"/>
        <color theme="1"/>
        <rFont val="Georgia"/>
        <family val="1"/>
      </rPr>
      <t>Uso de técnicas de Valuación para mercados no activos 3</t>
    </r>
  </si>
  <si>
    <r>
      <t>d)</t>
    </r>
    <r>
      <rPr>
        <sz val="7"/>
        <color theme="1"/>
        <rFont val="Times New Roman"/>
        <family val="1"/>
      </rPr>
      <t xml:space="preserve">   </t>
    </r>
    <r>
      <rPr>
        <sz val="10"/>
        <color theme="1"/>
        <rFont val="Georgia"/>
        <family val="1"/>
      </rPr>
      <t>Costo para mercados no activos 3</t>
    </r>
  </si>
  <si>
    <r>
      <t>e)</t>
    </r>
    <r>
      <rPr>
        <sz val="7"/>
        <color theme="1"/>
        <rFont val="Times New Roman"/>
        <family val="1"/>
      </rPr>
      <t xml:space="preserve">   </t>
    </r>
    <r>
      <rPr>
        <sz val="10"/>
        <color theme="1"/>
        <rFont val="Georgia"/>
        <family val="1"/>
      </rPr>
      <t>Todas las anteriores</t>
    </r>
  </si>
  <si>
    <r>
      <t>f)</t>
    </r>
    <r>
      <rPr>
        <sz val="7"/>
        <color theme="1"/>
        <rFont val="Times New Roman"/>
        <family val="1"/>
      </rPr>
      <t xml:space="preserve">    </t>
    </r>
    <r>
      <rPr>
        <sz val="10"/>
        <color theme="1"/>
        <rFont val="Georgia"/>
        <family val="1"/>
      </rPr>
      <t>Solo b, c y d</t>
    </r>
  </si>
  <si>
    <r>
      <t>2.</t>
    </r>
    <r>
      <rPr>
        <b/>
        <sz val="7"/>
        <color theme="1"/>
        <rFont val="Times New Roman"/>
        <family val="1"/>
      </rPr>
      <t xml:space="preserve">     </t>
    </r>
    <r>
      <rPr>
        <b/>
        <sz val="10"/>
        <color theme="1"/>
        <rFont val="Georgia"/>
        <family val="1"/>
      </rPr>
      <t>Las inversiones que se consideran en mercados activos n°1 son las que cumplen el siguiente requisito</t>
    </r>
  </si>
  <si>
    <r>
      <t>e)</t>
    </r>
    <r>
      <rPr>
        <sz val="7"/>
        <color theme="1"/>
        <rFont val="Times New Roman"/>
        <family val="1"/>
      </rPr>
      <t xml:space="preserve">     </t>
    </r>
    <r>
      <rPr>
        <sz val="10"/>
        <color theme="1"/>
        <rFont val="Georgia"/>
        <family val="1"/>
      </rPr>
      <t>Todas las anteriores</t>
    </r>
  </si>
  <si>
    <r>
      <t>f)</t>
    </r>
    <r>
      <rPr>
        <sz val="7"/>
        <color theme="1"/>
        <rFont val="Times New Roman"/>
        <family val="1"/>
      </rPr>
      <t xml:space="preserve">      </t>
    </r>
    <r>
      <rPr>
        <sz val="10"/>
        <color theme="1"/>
        <rFont val="Georgia"/>
        <family val="1"/>
      </rPr>
      <t>b y c</t>
    </r>
  </si>
  <si>
    <r>
      <t>3.</t>
    </r>
    <r>
      <rPr>
        <b/>
        <sz val="7"/>
        <color theme="1"/>
        <rFont val="Times New Roman"/>
        <family val="1"/>
      </rPr>
      <t xml:space="preserve">     </t>
    </r>
    <r>
      <rPr>
        <b/>
        <sz val="10"/>
        <color theme="1"/>
        <rFont val="Georgia"/>
        <family val="1"/>
      </rPr>
      <t>El oficio 293 del 26 de enero de 2006 señala:</t>
    </r>
  </si>
  <si>
    <r>
      <t>d)</t>
    </r>
    <r>
      <rPr>
        <sz val="7"/>
        <color theme="1"/>
        <rFont val="Times New Roman"/>
        <family val="1"/>
      </rPr>
      <t xml:space="preserve">     </t>
    </r>
    <r>
      <rPr>
        <sz val="10"/>
        <color theme="1"/>
        <rFont val="Georgia"/>
        <family val="1"/>
      </rPr>
      <t>Todas las anteriores</t>
    </r>
  </si>
  <si>
    <r>
      <t>e)</t>
    </r>
    <r>
      <rPr>
        <sz val="7"/>
        <color theme="1"/>
        <rFont val="Times New Roman"/>
        <family val="1"/>
      </rPr>
      <t xml:space="preserve">     </t>
    </r>
    <r>
      <rPr>
        <sz val="10"/>
        <color theme="1"/>
        <rFont val="Georgia"/>
        <family val="1"/>
      </rPr>
      <t>Ninguna de las anteriores</t>
    </r>
  </si>
  <si>
    <r>
      <t>4.</t>
    </r>
    <r>
      <rPr>
        <b/>
        <sz val="7"/>
        <color theme="1"/>
        <rFont val="Times New Roman"/>
        <family val="1"/>
      </rPr>
      <t xml:space="preserve">     </t>
    </r>
    <r>
      <rPr>
        <b/>
        <sz val="10"/>
        <color theme="1"/>
        <rFont val="Georgia"/>
        <family val="1"/>
      </rPr>
      <t>Las Corrección Monetaria se aplica dependiendo de:</t>
    </r>
  </si>
  <si>
    <r>
      <t>f)</t>
    </r>
    <r>
      <rPr>
        <sz val="7"/>
        <color theme="1"/>
        <rFont val="Times New Roman"/>
        <family val="1"/>
      </rPr>
      <t xml:space="preserve">      </t>
    </r>
    <r>
      <rPr>
        <sz val="10"/>
        <color theme="1"/>
        <rFont val="Georgia"/>
        <family val="1"/>
      </rPr>
      <t>a  y d</t>
    </r>
  </si>
  <si>
    <t>Proponga ajuste contable si corresponde, indique que significa la prueba de costo o mercado y si el ajuste contable es financiero, tributario o ambos.</t>
  </si>
  <si>
    <t>Valor Invertido el 18.10.2024 $140.769.434 vencimiento 90 días (9 puntos).</t>
  </si>
  <si>
    <t>Partes II.- A continuación, se le entrega una serie de preguntas las cuales debe completar con letra clara y legible (9 puntos)</t>
  </si>
  <si>
    <t>2.	La entidad “Auditores Spa, se encuentra en un régimen 14(a), a nivel financiero no se aplica corrección monetaria por no estar en una economía Hiperinflacionaria. Para llevar el registro tributario y posterior cálculo de los impuestos diferidos nos piden validar el valor tributario de las siguientes inversiones (con eso cumplimos con el procedimiento de auditoría):</t>
  </si>
  <si>
    <t>Comente si la empresa se encuentra en un régimen 14 d3 o d8 que pasa con el valor de las inversiones tributarias. (9 puntos).</t>
  </si>
  <si>
    <t>a)Al efectuar la auditoría a las inversiones en empresas relacionadas nos encontramos con la siguiente información (20 puntos):</t>
  </si>
  <si>
    <t xml:space="preserve">o El saldo inicial de M$11.857.500
</t>
  </si>
  <si>
    <t>Para el control tributario se pide registrar en el análisis tributario la corrección monetaria 
de 3,1% correspondiente al mes de junio</t>
  </si>
  <si>
    <t xml:space="preserve">El 30 de abril de 2025, se venden las acciones según el siguiente detalle: </t>
  </si>
  <si>
    <t>Glosa: Venta</t>
  </si>
  <si>
    <t xml:space="preserve"> 
Como dato los retiros son contabilizados al banco santander y el valor inicial 
de la inversión es $244.280.000</t>
  </si>
  <si>
    <t>La entidad aporta el 01.01.2024 $30.000.000 correspondiente al 60% del patrimonio de la empresa “Auditores S.A.”, con transferencia bancaria, cabe señalar que la entidad que se invierte no aplica Normas Internacionales de Información financiera, teniendo 4 directores de 5 en la empresa.</t>
  </si>
  <si>
    <t>Balance</t>
  </si>
  <si>
    <t>Rev Capital Propio (CM 2024)</t>
  </si>
  <si>
    <t>Utilidad del Ejercicio</t>
  </si>
  <si>
    <t>Total</t>
  </si>
  <si>
    <t xml:space="preserve">Desarrolle los ajustes correspondientes de contabilidad internacional al 31.12.2024, también entendiendo que la empresa esta en el 14(a), proponga el ajuste de corrección monetaria, teniendo en cuenta que el factor es de 6,8% </t>
  </si>
  <si>
    <t>Contabilización Aporte</t>
  </si>
  <si>
    <t>-1-</t>
  </si>
  <si>
    <t>Contabilización Utilidad Relacionadas</t>
  </si>
  <si>
    <t>-2-</t>
  </si>
  <si>
    <t>Contabilización Corrección Monetaria</t>
  </si>
  <si>
    <t>-3-</t>
  </si>
  <si>
    <r>
      <rPr>
        <b/>
        <sz val="12"/>
        <rFont val="Georgia"/>
        <family val="1"/>
      </rPr>
      <t>Forward USD</t>
    </r>
    <r>
      <rPr>
        <sz val="12"/>
        <rFont val="Georgia"/>
        <family val="1"/>
      </rPr>
      <t xml:space="preserve">
El Colegio de Contadores de Chile A.G., al 30.10.2024, acuerda con el Banco Santander al cabo de 6 meses intercambiar monedas fijado en un contrato, en lo cual se señala lo siguiente:
El Colegio de Contadores de Chile A.G. comprará </t>
    </r>
    <r>
      <rPr>
        <b/>
        <sz val="12"/>
        <rFont val="Georgia"/>
        <family val="1"/>
      </rPr>
      <t>USD 1.000.000</t>
    </r>
    <r>
      <rPr>
        <sz val="12"/>
        <rFont val="Georgia"/>
        <family val="1"/>
      </rPr>
      <t xml:space="preserve"> al banco por un tipo de cambio de $910,85 al 30.04.2025, el cual se liquidará en esa fecha.</t>
    </r>
  </si>
  <si>
    <t>30.10.2024</t>
  </si>
  <si>
    <t>30.04.2025</t>
  </si>
  <si>
    <t>Riesgo de tipo de cambio</t>
  </si>
  <si>
    <t>Contrato con banco Santander</t>
  </si>
  <si>
    <t xml:space="preserve"> 1 - sin flujos monetarios</t>
  </si>
  <si>
    <t xml:space="preserve">1 - Fc Paga </t>
  </si>
  <si>
    <t xml:space="preserve"> 2 - se liquida al final del contrato</t>
  </si>
  <si>
    <t>2 - Banco Transfiere</t>
  </si>
  <si>
    <t>Mes</t>
  </si>
  <si>
    <t>Valor Futuro</t>
  </si>
  <si>
    <t>Spot</t>
  </si>
  <si>
    <t>Razonable (MTM)</t>
  </si>
  <si>
    <t>30.11.2024</t>
  </si>
  <si>
    <t>31.01.2025</t>
  </si>
  <si>
    <t>28.02.2025</t>
  </si>
  <si>
    <t>31.03.2025</t>
  </si>
  <si>
    <t>Forward</t>
  </si>
  <si>
    <t>Opción 1</t>
  </si>
  <si>
    <t>Opción 2</t>
  </si>
  <si>
    <r>
      <rPr>
        <b/>
        <sz val="12"/>
        <rFont val="Georgia"/>
        <family val="1"/>
      </rPr>
      <t>Forward USD</t>
    </r>
    <r>
      <rPr>
        <sz val="12"/>
        <rFont val="Georgia"/>
        <family val="1"/>
      </rPr>
      <t xml:space="preserve">
El Colegio de Contadores de Chile A.G., al 30.09.2024, acuerda con el Banco Santander al cabo de 6 meses intercambiar monedas fijado en un contrato, en lo cual se señala lo siguiente:
El Colegio de Contadores de Chile A.G. comprará </t>
    </r>
    <r>
      <rPr>
        <b/>
        <sz val="12"/>
        <rFont val="Georgia"/>
        <family val="1"/>
      </rPr>
      <t>USD 2.500.000</t>
    </r>
    <r>
      <rPr>
        <sz val="12"/>
        <rFont val="Georgia"/>
        <family val="1"/>
      </rPr>
      <t xml:space="preserve"> al banco por un tipo de cambio de $950,25 al 31.03.2025, el cual se liquidará en esa fecha.</t>
    </r>
  </si>
  <si>
    <t>30.09.2024</t>
  </si>
  <si>
    <t>31.10.2024</t>
  </si>
  <si>
    <r>
      <rPr>
        <b/>
        <sz val="12"/>
        <rFont val="Georgia"/>
        <family val="1"/>
      </rPr>
      <t>Forward USD</t>
    </r>
    <r>
      <rPr>
        <sz val="12"/>
        <rFont val="Georgia"/>
        <family val="1"/>
      </rPr>
      <t xml:space="preserve">
El Colegio de Contadores de Chile A.G., al 30.10.2024, acuerda con el Banco Santander al cabo de 6 meses intercambiar monedas fijado en un contrato, en lo cual se señala lo siguiente:
El Colegio de Contadores de Chile A.G. comprará </t>
    </r>
    <r>
      <rPr>
        <b/>
        <sz val="12"/>
        <rFont val="Georgia"/>
        <family val="1"/>
      </rPr>
      <t>USD 1.800.000</t>
    </r>
    <r>
      <rPr>
        <sz val="12"/>
        <rFont val="Georgia"/>
        <family val="1"/>
      </rPr>
      <t xml:space="preserve"> al banco por un tipo de cambio de $979,85 al 30.04.2025, el cual se liquidará en esa fecha.</t>
    </r>
  </si>
  <si>
    <t>Mercado activo N°1 - Mercado no activo N°2 - Mercado no activo N°3</t>
  </si>
  <si>
    <r>
      <t>a)</t>
    </r>
    <r>
      <rPr>
        <sz val="7"/>
        <rFont val="Times New Roman"/>
        <family val="1"/>
      </rPr>
      <t xml:space="preserve">   </t>
    </r>
    <r>
      <rPr>
        <sz val="10"/>
        <rFont val="Georgia"/>
        <family val="1"/>
      </rPr>
      <t>Mercados no activos 1 – Mercados no activos 2 – Mercados no activos 3</t>
    </r>
  </si>
  <si>
    <r>
      <t>a)</t>
    </r>
    <r>
      <rPr>
        <sz val="7"/>
        <color rgb="FF0000FF"/>
        <rFont val="Times New Roman"/>
        <family val="1"/>
      </rPr>
      <t xml:space="preserve">     </t>
    </r>
    <r>
      <rPr>
        <sz val="10"/>
        <color rgb="FF0000FF"/>
        <rFont val="Georgia"/>
        <family val="1"/>
      </rPr>
      <t xml:space="preserve">Se encuentran bajo NIIF </t>
    </r>
  </si>
  <si>
    <r>
      <t>b)</t>
    </r>
    <r>
      <rPr>
        <sz val="7"/>
        <color rgb="FF0000FF"/>
        <rFont val="Times New Roman"/>
        <family val="1"/>
      </rPr>
      <t xml:space="preserve">     </t>
    </r>
    <r>
      <rPr>
        <sz val="10"/>
        <color rgb="FF0000FF"/>
        <rFont val="Georgia"/>
        <family val="1"/>
      </rPr>
      <t>Se encuentran en Bolsa de Valores</t>
    </r>
  </si>
  <si>
    <r>
      <t>c)</t>
    </r>
    <r>
      <rPr>
        <sz val="7"/>
        <color rgb="FF0000FF"/>
        <rFont val="Times New Roman"/>
        <family val="1"/>
      </rPr>
      <t xml:space="preserve">      </t>
    </r>
    <r>
      <rPr>
        <sz val="10"/>
        <color rgb="FF0000FF"/>
        <rFont val="Georgia"/>
        <family val="1"/>
      </rPr>
      <t>Inversiones disponibles para la venta y para negociar</t>
    </r>
  </si>
  <si>
    <r>
      <t>d)</t>
    </r>
    <r>
      <rPr>
        <sz val="7"/>
        <color rgb="FF0000FF"/>
        <rFont val="Times New Roman"/>
        <family val="1"/>
      </rPr>
      <t xml:space="preserve">     </t>
    </r>
    <r>
      <rPr>
        <sz val="10"/>
        <color rgb="FF0000FF"/>
        <rFont val="Georgia"/>
        <family val="1"/>
      </rPr>
      <t>Fondos mutuos en moneda extranjera o nacional</t>
    </r>
  </si>
  <si>
    <r>
      <t>a)</t>
    </r>
    <r>
      <rPr>
        <sz val="7"/>
        <color rgb="FFFF0000"/>
        <rFont val="Times New Roman"/>
        <family val="1"/>
      </rPr>
      <t xml:space="preserve">     </t>
    </r>
    <r>
      <rPr>
        <sz val="10"/>
        <color rgb="FFFF0000"/>
        <rFont val="Georgia"/>
        <family val="1"/>
      </rPr>
      <t>Las empresas aplican contabilidad internacional a partir del año 2009, según el IASB ubicado en Londres</t>
    </r>
  </si>
  <si>
    <r>
      <t>b)</t>
    </r>
    <r>
      <rPr>
        <sz val="7"/>
        <color rgb="FFFF0000"/>
        <rFont val="Times New Roman"/>
        <family val="1"/>
      </rPr>
      <t xml:space="preserve">     </t>
    </r>
    <r>
      <rPr>
        <sz val="10"/>
        <color rgb="FFFF0000"/>
        <rFont val="Georgia"/>
        <family val="1"/>
      </rPr>
      <t>Las empresas determinan sus estados financieros a partir del año 2009, según la superintendencia de valores y seguros actual CMF</t>
    </r>
  </si>
  <si>
    <r>
      <t>c)</t>
    </r>
    <r>
      <rPr>
        <sz val="7"/>
        <color theme="1"/>
        <rFont val="Times New Roman"/>
        <family val="1"/>
      </rPr>
      <t xml:space="preserve">      </t>
    </r>
    <r>
      <rPr>
        <sz val="10"/>
        <color theme="1"/>
        <rFont val="Georgia"/>
        <family val="1"/>
      </rPr>
      <t xml:space="preserve">Los contribuyentes determinan sus estados financieros de acuerdo a principios contables generalmente aceptados por el </t>
    </r>
    <r>
      <rPr>
        <sz val="10"/>
        <color rgb="FFFF0000"/>
        <rFont val="Georgia"/>
        <family val="1"/>
      </rPr>
      <t>Colegio de Nacional de Contadores</t>
    </r>
    <r>
      <rPr>
        <sz val="10"/>
        <color theme="1"/>
        <rFont val="Georgia"/>
        <family val="1"/>
      </rPr>
      <t xml:space="preserve"> y la Superintendencia Correspondiente</t>
    </r>
  </si>
  <si>
    <r>
      <t>a)</t>
    </r>
    <r>
      <rPr>
        <sz val="7"/>
        <color rgb="FF0000FF"/>
        <rFont val="Times New Roman"/>
        <family val="1"/>
      </rPr>
      <t xml:space="preserve">     </t>
    </r>
    <r>
      <rPr>
        <sz val="10"/>
        <color rgb="FF0000FF"/>
        <rFont val="Georgia"/>
        <family val="1"/>
      </rPr>
      <t>Bajo NIIF, se aplica cuando un país se encuentre en una economía hiperinflacionaria</t>
    </r>
  </si>
  <si>
    <r>
      <t>b)</t>
    </r>
    <r>
      <rPr>
        <sz val="7"/>
        <color rgb="FFFF0000"/>
        <rFont val="Times New Roman"/>
        <family val="1"/>
      </rPr>
      <t xml:space="preserve">     </t>
    </r>
    <r>
      <rPr>
        <sz val="10"/>
        <color rgb="FFFF0000"/>
        <rFont val="Georgia"/>
        <family val="1"/>
      </rPr>
      <t>Bajo NIIF, se aplica corrección monetaria a los activos no monetarios cuando la inflación en los últimos 3 años se acerque a un 50%</t>
    </r>
  </si>
  <si>
    <r>
      <t>c)</t>
    </r>
    <r>
      <rPr>
        <sz val="7"/>
        <color rgb="FFFF0000"/>
        <rFont val="Times New Roman"/>
        <family val="1"/>
      </rPr>
      <t xml:space="preserve">      </t>
    </r>
    <r>
      <rPr>
        <sz val="10"/>
        <color rgb="FFFF0000"/>
        <rFont val="Georgia"/>
        <family val="1"/>
      </rPr>
      <t>Se corrigen los activos no monetarios que sean comprados en una moneda distinta a la funcional</t>
    </r>
  </si>
  <si>
    <r>
      <t>d)</t>
    </r>
    <r>
      <rPr>
        <sz val="7"/>
        <color rgb="FF0000FF"/>
        <rFont val="Times New Roman"/>
        <family val="1"/>
      </rPr>
      <t xml:space="preserve">     </t>
    </r>
    <r>
      <rPr>
        <sz val="10"/>
        <color rgb="FF0000FF"/>
        <rFont val="Georgia"/>
        <family val="1"/>
      </rPr>
      <t>Según la Ley sobre Impuesto a la Renta se aplica corrección monetaria al régimen de 14(a) a los activos y pasivos no monetarios</t>
    </r>
  </si>
  <si>
    <t>(activo) Fondo Mutuos</t>
  </si>
  <si>
    <t>(Resultado) Ganancia de Valor Razonable</t>
  </si>
  <si>
    <t>El asiento contable es solo financiero</t>
  </si>
  <si>
    <t>En ese caso, si se encuentra en un regimen 14 d3 o d8, no se aplica corrección monetaria a las inversiones</t>
  </si>
  <si>
    <t>(Activo) Inversiones</t>
  </si>
  <si>
    <t>(Resultado) Corrección Monetaria</t>
  </si>
  <si>
    <t>Glosa: Agrega a la Renta Liquida imponible</t>
  </si>
  <si>
    <t>Financiero</t>
  </si>
  <si>
    <t>Tributario</t>
  </si>
  <si>
    <t>Ambos</t>
  </si>
  <si>
    <t>X</t>
  </si>
  <si>
    <t>Ley de sociedades anonimas</t>
  </si>
  <si>
    <t xml:space="preserve">Glosa: Ajuste PPE </t>
  </si>
  <si>
    <t xml:space="preserve">Glosa: Ajuste Intangibles </t>
  </si>
  <si>
    <t xml:space="preserve">Glosa: Ajuste Inversión </t>
  </si>
  <si>
    <t>Glosa: Ajuste Dividendo Provisorio</t>
  </si>
  <si>
    <t>Glosa: Ajuste Dividendo definitivo</t>
  </si>
  <si>
    <t xml:space="preserve">
Glosa: Ajuste Utilidad del ejercicio </t>
  </si>
  <si>
    <t>(activo) Inversión Relacionadas</t>
  </si>
  <si>
    <t>(Patrimonio) Otras Reservas</t>
  </si>
  <si>
    <t>(activo) Dividendos por Cobrar</t>
  </si>
  <si>
    <t>(Ganancia) Utilidad Empresas Relacionadas</t>
  </si>
  <si>
    <r>
      <t xml:space="preserve">b) El 25 de junio de 2024, se adquieren acciones de SQM-B, con la intención de </t>
    </r>
    <r>
      <rPr>
        <b/>
        <sz val="11"/>
        <color rgb="FF0000FF"/>
        <rFont val="Georgia"/>
        <family val="1"/>
      </rPr>
      <t>mantenerlas para la venta</t>
    </r>
    <r>
      <rPr>
        <b/>
        <sz val="11"/>
        <color theme="1"/>
        <rFont val="Georgia"/>
        <family val="1"/>
      </rPr>
      <t>, el detalle es el siguiente (15 puntos):</t>
    </r>
  </si>
  <si>
    <t>Pasivo</t>
  </si>
  <si>
    <t>Cuenta por Pagar</t>
  </si>
  <si>
    <t>Ganancia de Valor Razonable</t>
  </si>
  <si>
    <t>Corrección Monetaria</t>
  </si>
  <si>
    <t>CxC acciones</t>
  </si>
  <si>
    <t>Ganancia</t>
  </si>
  <si>
    <t>Venta de Acciones</t>
  </si>
  <si>
    <t>Costo</t>
  </si>
  <si>
    <t>Costo de Acciones</t>
  </si>
  <si>
    <t>Ajuste Diferencia de Cambio enero</t>
  </si>
  <si>
    <t>Diferencia de tipo de cambio</t>
  </si>
  <si>
    <t xml:space="preserve">Ajuste Retiros enero </t>
  </si>
  <si>
    <t>Ajuste Dividendos enero</t>
  </si>
  <si>
    <t>Ajuste Gastos Financieros enero</t>
  </si>
  <si>
    <t>Ajuste Valor Razonable enero</t>
  </si>
  <si>
    <t xml:space="preserve">Ajuste Diferencia de Cambio febrero </t>
  </si>
  <si>
    <t>Ajuste Retiros febrero</t>
  </si>
  <si>
    <t>Ajuste Dividendos febrero</t>
  </si>
  <si>
    <t xml:space="preserve">Ajuste Gastos Financieros febrero </t>
  </si>
  <si>
    <t xml:space="preserve">Ajuste Valor Razonable febrero </t>
  </si>
  <si>
    <t>.6.</t>
  </si>
  <si>
    <t>.7.</t>
  </si>
  <si>
    <t>.8.</t>
  </si>
  <si>
    <t>.9.</t>
  </si>
  <si>
    <t>.10.</t>
  </si>
  <si>
    <t>Glosa:Aporte de Capital</t>
  </si>
  <si>
    <t>Auditores S.A. /Inversión Relaciondas</t>
  </si>
  <si>
    <t>Sin Ajuste Contable por no estar</t>
  </si>
  <si>
    <t>en NIIF</t>
  </si>
  <si>
    <t xml:space="preserve">factor es de 6,8% </t>
  </si>
  <si>
    <t>Corrección monetaria</t>
  </si>
  <si>
    <r>
      <t>a)</t>
    </r>
    <r>
      <rPr>
        <b/>
        <sz val="7"/>
        <color theme="1"/>
        <rFont val="Georgia"/>
        <family val="1"/>
      </rPr>
      <t xml:space="preserve">      </t>
    </r>
    <r>
      <rPr>
        <b/>
        <u/>
        <sz val="11"/>
        <color theme="1"/>
        <rFont val="Georgia"/>
        <family val="1"/>
      </rPr>
      <t>Inversión Empresas Relacionadas (15 puntos)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</si>
</sst>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64" formatCode="_ * #,##0.00_ ;_ * \-#,##0.00_ ;_ * &quot;-&quot;_ ;_ @_ "/>
    <numFmt numFmtId="165" formatCode="_ * #,##0.0_ ;_ * \-#,##0.0_ ;_ * &quot;-&quot;_ ;_ @_ "/>
    <numFmt numFmtId="166" formatCode="_ * #,##0.00000_ ;_ * \-#,##0.00000_ ;_ * &quot;-&quot;_ ;_ @_ "/>
  </numFmts>
  <fonts count="37" x14ac:knownFonts="1">
    <font>
      <sz val="11"/>
      <color theme="1"/>
      <name val="Aptos Narrow"/>
      <family val="2"/>
      <scheme val="minor"/>
    </font>
    <font>
      <sz val="11"/>
      <color theme="1"/>
      <name val="Aptos Narrow"/>
      <family val="2"/>
      <scheme val="minor"/>
    </font>
    <font>
      <b/>
      <u/>
      <sz val="11"/>
      <color theme="1"/>
      <name val="Georgia"/>
      <family val="1"/>
    </font>
    <font>
      <b/>
      <sz val="10"/>
      <color theme="1"/>
      <name val="Georgia"/>
      <family val="1"/>
    </font>
    <font>
      <sz val="10"/>
      <color theme="1"/>
      <name val="Georgia"/>
      <family val="1"/>
    </font>
    <font>
      <sz val="6"/>
      <color theme="1"/>
      <name val="Georgia"/>
      <family val="1"/>
    </font>
    <font>
      <b/>
      <sz val="11"/>
      <color theme="1"/>
      <name val="Georgia"/>
      <family val="1"/>
    </font>
    <font>
      <sz val="11"/>
      <color theme="1"/>
      <name val="Georgia"/>
      <family val="1"/>
    </font>
    <font>
      <b/>
      <sz val="11"/>
      <color rgb="FF000000"/>
      <name val="Georgia"/>
      <family val="1"/>
    </font>
    <font>
      <b/>
      <sz val="9"/>
      <color rgb="FF000000"/>
      <name val="Georgia"/>
      <family val="1"/>
    </font>
    <font>
      <b/>
      <sz val="9"/>
      <color theme="1"/>
      <name val="Georgia"/>
      <family val="1"/>
    </font>
    <font>
      <sz val="9"/>
      <color theme="1"/>
      <name val="Georgia"/>
      <family val="1"/>
    </font>
    <font>
      <b/>
      <u/>
      <sz val="9"/>
      <color rgb="FF000000"/>
      <name val="Georgia"/>
      <family val="1"/>
    </font>
    <font>
      <sz val="11"/>
      <name val="Georgia"/>
      <family val="1"/>
    </font>
    <font>
      <b/>
      <sz val="11"/>
      <name val="Georgia"/>
      <family val="1"/>
    </font>
    <font>
      <sz val="11"/>
      <color rgb="FF000000"/>
      <name val="Georgia"/>
      <family val="1"/>
    </font>
    <font>
      <sz val="11"/>
      <color rgb="FFFF0000"/>
      <name val="Georgia"/>
      <family val="1"/>
    </font>
    <font>
      <b/>
      <sz val="11"/>
      <color rgb="FFFF0000"/>
      <name val="Georgia"/>
      <family val="1"/>
    </font>
    <font>
      <sz val="11"/>
      <color rgb="FF0000FF"/>
      <name val="Georgia"/>
      <family val="1"/>
    </font>
    <font>
      <b/>
      <sz val="5"/>
      <color theme="1"/>
      <name val="Georgia"/>
      <family val="1"/>
    </font>
    <font>
      <b/>
      <sz val="7"/>
      <color theme="1"/>
      <name val="Times New Roman"/>
      <family val="1"/>
    </font>
    <font>
      <sz val="7"/>
      <color theme="1"/>
      <name val="Times New Roman"/>
      <family val="1"/>
    </font>
    <font>
      <sz val="5"/>
      <color theme="1"/>
      <name val="Georgia"/>
      <family val="1"/>
    </font>
    <font>
      <sz val="12"/>
      <color theme="1"/>
      <name val="Georgia"/>
      <family val="1"/>
    </font>
    <font>
      <sz val="12"/>
      <name val="Georgia"/>
      <family val="1"/>
    </font>
    <font>
      <b/>
      <sz val="12"/>
      <name val="Georgia"/>
      <family val="1"/>
    </font>
    <font>
      <sz val="12"/>
      <color theme="0"/>
      <name val="Georgia"/>
      <family val="1"/>
    </font>
    <font>
      <b/>
      <sz val="12"/>
      <color theme="1"/>
      <name val="Georgia"/>
      <family val="1"/>
    </font>
    <font>
      <sz val="11"/>
      <color rgb="FFFF0000"/>
      <name val="Aptos Narrow"/>
      <family val="2"/>
      <scheme val="minor"/>
    </font>
    <font>
      <sz val="10"/>
      <color rgb="FFFF0000"/>
      <name val="Georgia"/>
      <family val="1"/>
    </font>
    <font>
      <sz val="7"/>
      <color rgb="FFFF0000"/>
      <name val="Times New Roman"/>
      <family val="1"/>
    </font>
    <font>
      <sz val="10"/>
      <name val="Georgia"/>
      <family val="1"/>
    </font>
    <font>
      <sz val="7"/>
      <name val="Times New Roman"/>
      <family val="1"/>
    </font>
    <font>
      <sz val="10"/>
      <color rgb="FF0000FF"/>
      <name val="Georgia"/>
      <family val="1"/>
    </font>
    <font>
      <sz val="7"/>
      <color rgb="FF0000FF"/>
      <name val="Times New Roman"/>
      <family val="1"/>
    </font>
    <font>
      <b/>
      <sz val="11"/>
      <color rgb="FF0000FF"/>
      <name val="Georgia"/>
      <family val="1"/>
    </font>
    <font>
      <b/>
      <sz val="7"/>
      <color theme="1"/>
      <name val="Georgia"/>
      <family val="1"/>
    </font>
  </fonts>
  <fills count="10">
    <fill>
      <patternFill patternType="none"/>
    </fill>
    <fill>
      <patternFill patternType="gray125"/>
    </fill>
    <fill>
      <patternFill patternType="solid">
        <fgColor theme="2"/>
        <bgColor indexed="64"/>
      </patternFill>
    </fill>
    <fill>
      <patternFill patternType="solid">
        <fgColor rgb="FFF2F2F2"/>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rgb="FF3333FF"/>
        <bgColor indexed="64"/>
      </patternFill>
    </fill>
    <fill>
      <patternFill patternType="solid">
        <fgColor theme="3" tint="0.89999084444715716"/>
        <bgColor indexed="64"/>
      </patternFill>
    </fill>
    <fill>
      <patternFill patternType="solid">
        <fgColor theme="6" tint="0.59999389629810485"/>
        <bgColor indexed="64"/>
      </patternFill>
    </fill>
  </fills>
  <borders count="4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bottom style="double">
        <color indexed="64"/>
      </bottom>
      <diagonal/>
    </border>
  </borders>
  <cellStyleXfs count="2">
    <xf numFmtId="0" fontId="0" fillId="0" borderId="0"/>
    <xf numFmtId="41" fontId="1" fillId="0" borderId="0" applyFont="0" applyFill="0" applyBorder="0" applyAlignment="0" applyProtection="0"/>
  </cellStyleXfs>
  <cellXfs count="491">
    <xf numFmtId="0" fontId="0" fillId="0" borderId="0" xfId="0"/>
    <xf numFmtId="0" fontId="5" fillId="0" borderId="0" xfId="0" applyFont="1" applyAlignment="1">
      <alignment horizontal="left" vertical="center" indent="3"/>
    </xf>
    <xf numFmtId="0" fontId="6" fillId="0" borderId="0" xfId="0" applyFont="1"/>
    <xf numFmtId="0" fontId="7" fillId="0" borderId="0" xfId="0" applyFont="1"/>
    <xf numFmtId="0" fontId="7" fillId="0" borderId="5" xfId="0" applyFont="1" applyBorder="1" applyAlignment="1">
      <alignment horizontal="left" vertical="center"/>
    </xf>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xf numFmtId="0" fontId="7" fillId="0" borderId="4" xfId="0" applyFont="1" applyBorder="1"/>
    <xf numFmtId="0" fontId="7" fillId="0" borderId="5" xfId="0" applyFont="1" applyBorder="1"/>
    <xf numFmtId="0" fontId="7" fillId="0" borderId="3" xfId="0" applyFont="1" applyBorder="1"/>
    <xf numFmtId="0" fontId="7" fillId="0" borderId="6" xfId="0" applyFont="1" applyBorder="1" applyAlignment="1">
      <alignment horizontal="center"/>
    </xf>
    <xf numFmtId="0" fontId="7" fillId="0" borderId="2" xfId="0" applyFont="1" applyBorder="1" applyAlignment="1">
      <alignment horizontal="center"/>
    </xf>
    <xf numFmtId="0" fontId="6" fillId="2" borderId="10" xfId="0" applyFont="1" applyFill="1" applyBorder="1" applyAlignment="1">
      <alignment horizontal="center"/>
    </xf>
    <xf numFmtId="0" fontId="6" fillId="2" borderId="2" xfId="0" applyFont="1" applyFill="1" applyBorder="1"/>
    <xf numFmtId="0" fontId="6" fillId="2" borderId="4" xfId="0" applyFont="1" applyFill="1" applyBorder="1"/>
    <xf numFmtId="0" fontId="6" fillId="2" borderId="5" xfId="0" applyFont="1" applyFill="1" applyBorder="1"/>
    <xf numFmtId="0" fontId="6" fillId="2" borderId="6" xfId="0" applyFont="1" applyFill="1" applyBorder="1" applyAlignment="1">
      <alignment horizontal="center"/>
    </xf>
    <xf numFmtId="0" fontId="6" fillId="2" borderId="7" xfId="0" applyFont="1" applyFill="1" applyBorder="1"/>
    <xf numFmtId="0" fontId="6" fillId="2" borderId="9" xfId="0" applyFont="1" applyFill="1" applyBorder="1" applyAlignment="1">
      <alignment horizontal="center"/>
    </xf>
    <xf numFmtId="0" fontId="6" fillId="2" borderId="6" xfId="0" applyFont="1" applyFill="1" applyBorder="1"/>
    <xf numFmtId="0" fontId="6" fillId="2" borderId="9" xfId="0" applyFont="1" applyFill="1" applyBorder="1"/>
    <xf numFmtId="0" fontId="6" fillId="0" borderId="2" xfId="0" applyFont="1" applyBorder="1"/>
    <xf numFmtId="0" fontId="6" fillId="0" borderId="5" xfId="0" applyFont="1" applyBorder="1"/>
    <xf numFmtId="0" fontId="8" fillId="3" borderId="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7" fillId="0" borderId="13" xfId="0" applyFont="1" applyBorder="1" applyAlignment="1">
      <alignment horizontal="justify" vertical="center" wrapText="1"/>
    </xf>
    <xf numFmtId="0" fontId="7" fillId="0" borderId="9" xfId="0" applyFont="1" applyBorder="1" applyAlignment="1">
      <alignment horizontal="justify" vertical="center" wrapText="1"/>
    </xf>
    <xf numFmtId="3" fontId="7" fillId="0" borderId="9" xfId="0" applyNumberFormat="1" applyFont="1" applyBorder="1" applyAlignment="1">
      <alignment horizontal="right" vertical="center" wrapText="1"/>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3" fontId="7" fillId="0" borderId="9" xfId="0" applyNumberFormat="1" applyFont="1" applyBorder="1" applyAlignment="1">
      <alignment horizontal="center" vertical="center" wrapText="1"/>
    </xf>
    <xf numFmtId="0" fontId="8" fillId="3" borderId="11" xfId="0" applyFont="1" applyFill="1" applyBorder="1" applyAlignment="1">
      <alignment horizontal="center" vertical="center" wrapText="1"/>
    </xf>
    <xf numFmtId="41" fontId="7" fillId="0" borderId="8" xfId="1" applyFont="1" applyBorder="1" applyAlignment="1">
      <alignment horizontal="center" vertical="center" wrapText="1"/>
    </xf>
    <xf numFmtId="0" fontId="7" fillId="0" borderId="15" xfId="0" applyFont="1" applyBorder="1"/>
    <xf numFmtId="0" fontId="7" fillId="0" borderId="14" xfId="0" applyFont="1" applyBorder="1"/>
    <xf numFmtId="0" fontId="7" fillId="0" borderId="13" xfId="0" applyFont="1" applyBorder="1"/>
    <xf numFmtId="0" fontId="6" fillId="2" borderId="1" xfId="0" applyFont="1" applyFill="1" applyBorder="1" applyAlignment="1">
      <alignment horizontal="center"/>
    </xf>
    <xf numFmtId="0" fontId="6" fillId="2" borderId="15" xfId="0" applyFont="1" applyFill="1" applyBorder="1"/>
    <xf numFmtId="0" fontId="6" fillId="2" borderId="13" xfId="0" applyFont="1" applyFill="1" applyBorder="1"/>
    <xf numFmtId="0" fontId="6" fillId="2" borderId="15" xfId="0" applyFont="1" applyFill="1" applyBorder="1" applyAlignment="1">
      <alignment horizontal="center"/>
    </xf>
    <xf numFmtId="0" fontId="6" fillId="2" borderId="14" xfId="0" applyFont="1" applyFill="1" applyBorder="1" applyAlignment="1">
      <alignment horizontal="center"/>
    </xf>
    <xf numFmtId="0" fontId="13" fillId="0" borderId="0" xfId="0" applyFont="1"/>
    <xf numFmtId="0" fontId="13" fillId="0" borderId="0" xfId="0" applyFont="1" applyAlignment="1">
      <alignment horizontal="center"/>
    </xf>
    <xf numFmtId="41" fontId="13" fillId="0" borderId="17" xfId="1" applyFont="1" applyBorder="1" applyAlignment="1">
      <alignment horizontal="center"/>
    </xf>
    <xf numFmtId="41" fontId="13" fillId="0" borderId="0" xfId="1" applyFont="1"/>
    <xf numFmtId="41" fontId="13" fillId="0" borderId="18" xfId="1" applyFont="1" applyBorder="1" applyAlignment="1">
      <alignment horizontal="center"/>
    </xf>
    <xf numFmtId="41" fontId="14" fillId="0" borderId="18" xfId="1" applyFont="1" applyBorder="1" applyAlignment="1">
      <alignment horizontal="center"/>
    </xf>
    <xf numFmtId="41" fontId="14" fillId="0" borderId="0" xfId="1" applyFont="1" applyBorder="1" applyAlignment="1">
      <alignment horizontal="center"/>
    </xf>
    <xf numFmtId="41" fontId="11" fillId="0" borderId="16" xfId="1" applyFont="1" applyBorder="1" applyAlignment="1">
      <alignment horizontal="right" vertical="center"/>
    </xf>
    <xf numFmtId="41" fontId="11" fillId="0" borderId="20" xfId="1" applyFont="1" applyBorder="1" applyAlignment="1">
      <alignment horizontal="right" vertical="center"/>
    </xf>
    <xf numFmtId="41" fontId="11" fillId="0" borderId="0" xfId="1" applyFont="1" applyBorder="1" applyAlignment="1">
      <alignment horizontal="right" vertical="center"/>
    </xf>
    <xf numFmtId="41" fontId="10" fillId="0" borderId="0" xfId="1" applyFont="1" applyBorder="1" applyAlignment="1">
      <alignment horizontal="righ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4" fillId="0" borderId="5" xfId="0" applyFont="1" applyBorder="1"/>
    <xf numFmtId="41" fontId="11" fillId="0" borderId="6" xfId="1" applyFont="1" applyBorder="1" applyAlignment="1">
      <alignment horizontal="right" vertical="center"/>
    </xf>
    <xf numFmtId="0" fontId="11" fillId="0" borderId="5" xfId="0" applyFont="1" applyBorder="1" applyAlignment="1">
      <alignment horizontal="justify" vertical="center"/>
    </xf>
    <xf numFmtId="0" fontId="11" fillId="0" borderId="21" xfId="0" applyFont="1" applyBorder="1" applyAlignment="1">
      <alignment horizontal="justify" vertical="center"/>
    </xf>
    <xf numFmtId="41" fontId="11" fillId="0" borderId="22" xfId="1" applyFont="1" applyBorder="1" applyAlignment="1">
      <alignment horizontal="right" vertical="center"/>
    </xf>
    <xf numFmtId="0" fontId="3" fillId="0" borderId="23" xfId="0" applyFont="1" applyBorder="1"/>
    <xf numFmtId="41" fontId="11" fillId="0" borderId="24" xfId="1" applyFont="1" applyBorder="1" applyAlignment="1">
      <alignment horizontal="right" vertical="center"/>
    </xf>
    <xf numFmtId="0" fontId="3" fillId="0" borderId="5" xfId="0" applyFont="1" applyBorder="1"/>
    <xf numFmtId="0" fontId="9" fillId="0" borderId="5" xfId="0" applyFont="1" applyBorder="1" applyAlignment="1">
      <alignment vertical="center"/>
    </xf>
    <xf numFmtId="41" fontId="10" fillId="0" borderId="6" xfId="1" applyFont="1" applyBorder="1" applyAlignment="1">
      <alignment horizontal="right" vertical="center"/>
    </xf>
    <xf numFmtId="0" fontId="9" fillId="0" borderId="7" xfId="0" applyFont="1" applyBorder="1" applyAlignment="1">
      <alignment vertical="center"/>
    </xf>
    <xf numFmtId="41" fontId="10" fillId="0" borderId="8" xfId="1" applyFont="1" applyBorder="1" applyAlignment="1">
      <alignment horizontal="right" vertical="center"/>
    </xf>
    <xf numFmtId="41" fontId="10" fillId="0" borderId="9" xfId="1" applyFont="1" applyBorder="1" applyAlignment="1">
      <alignment horizontal="right" vertical="center"/>
    </xf>
    <xf numFmtId="0" fontId="10" fillId="0" borderId="7" xfId="0" applyFont="1" applyBorder="1" applyAlignment="1">
      <alignment horizontal="justify" vertical="center"/>
    </xf>
    <xf numFmtId="41" fontId="13" fillId="0" borderId="0" xfId="1" applyFont="1" applyBorder="1"/>
    <xf numFmtId="41" fontId="13" fillId="0" borderId="18" xfId="1" applyFont="1" applyBorder="1"/>
    <xf numFmtId="0" fontId="13" fillId="0" borderId="19" xfId="0" applyFont="1" applyBorder="1"/>
    <xf numFmtId="0" fontId="13" fillId="0" borderId="16" xfId="0" applyFont="1" applyBorder="1"/>
    <xf numFmtId="41" fontId="13" fillId="0" borderId="18" xfId="0" applyNumberFormat="1" applyFont="1" applyBorder="1"/>
    <xf numFmtId="41" fontId="13" fillId="0" borderId="0" xfId="0" applyNumberFormat="1" applyFont="1"/>
    <xf numFmtId="0" fontId="14" fillId="0" borderId="18" xfId="0" applyFont="1" applyBorder="1" applyAlignment="1">
      <alignment horizontal="center"/>
    </xf>
    <xf numFmtId="41" fontId="14" fillId="0" borderId="0" xfId="0" applyNumberFormat="1" applyFont="1" applyAlignment="1">
      <alignment horizontal="center"/>
    </xf>
    <xf numFmtId="0" fontId="10" fillId="2" borderId="1" xfId="0" applyFont="1" applyFill="1" applyBorder="1"/>
    <xf numFmtId="0" fontId="10" fillId="2" borderId="1" xfId="0" applyFont="1" applyFill="1" applyBorder="1" applyAlignment="1">
      <alignment horizontal="center"/>
    </xf>
    <xf numFmtId="0" fontId="11" fillId="0" borderId="0" xfId="0" applyFont="1"/>
    <xf numFmtId="0" fontId="11" fillId="0" borderId="15" xfId="0" applyFont="1" applyBorder="1"/>
    <xf numFmtId="41" fontId="11" fillId="0" borderId="15" xfId="0" applyNumberFormat="1" applyFont="1" applyBorder="1"/>
    <xf numFmtId="164" fontId="11" fillId="0" borderId="15" xfId="0" applyNumberFormat="1" applyFont="1" applyBorder="1" applyAlignment="1">
      <alignment horizontal="center"/>
    </xf>
    <xf numFmtId="41" fontId="11" fillId="0" borderId="14" xfId="0" applyNumberFormat="1" applyFont="1" applyBorder="1"/>
    <xf numFmtId="0" fontId="11" fillId="0" borderId="13" xfId="0" applyFont="1" applyBorder="1"/>
    <xf numFmtId="41" fontId="11" fillId="0" borderId="13" xfId="0" applyNumberFormat="1" applyFont="1" applyBorder="1"/>
    <xf numFmtId="164" fontId="11" fillId="0" borderId="13" xfId="0" applyNumberFormat="1" applyFont="1" applyBorder="1" applyAlignment="1">
      <alignment horizontal="center"/>
    </xf>
    <xf numFmtId="41" fontId="7" fillId="0" borderId="0" xfId="0" applyNumberFormat="1" applyFont="1"/>
    <xf numFmtId="0" fontId="10" fillId="2" borderId="14" xfId="0" applyFont="1" applyFill="1" applyBorder="1" applyAlignment="1">
      <alignment horizontal="center"/>
    </xf>
    <xf numFmtId="41" fontId="7" fillId="0" borderId="15" xfId="1" applyFont="1" applyBorder="1"/>
    <xf numFmtId="41" fontId="7" fillId="0" borderId="13" xfId="1" applyFont="1" applyBorder="1"/>
    <xf numFmtId="41" fontId="7" fillId="0" borderId="5" xfId="0" applyNumberFormat="1" applyFont="1" applyBorder="1"/>
    <xf numFmtId="41" fontId="7" fillId="0" borderId="14" xfId="1" applyFont="1" applyBorder="1"/>
    <xf numFmtId="41" fontId="13" fillId="0" borderId="0" xfId="1" applyFont="1" applyBorder="1" applyAlignment="1">
      <alignment horizontal="center"/>
    </xf>
    <xf numFmtId="0" fontId="7" fillId="5" borderId="5" xfId="0" applyFont="1" applyFill="1" applyBorder="1"/>
    <xf numFmtId="41" fontId="7" fillId="5" borderId="0" xfId="1" applyFont="1" applyFill="1" applyBorder="1"/>
    <xf numFmtId="0" fontId="7" fillId="5" borderId="0" xfId="0" applyFont="1" applyFill="1"/>
    <xf numFmtId="0" fontId="13" fillId="5" borderId="0" xfId="0" applyFont="1" applyFill="1"/>
    <xf numFmtId="41" fontId="7" fillId="5" borderId="14" xfId="1" applyFont="1" applyFill="1" applyBorder="1"/>
    <xf numFmtId="41" fontId="7" fillId="5" borderId="15" xfId="1" applyFont="1" applyFill="1" applyBorder="1"/>
    <xf numFmtId="0" fontId="7" fillId="5" borderId="14" xfId="0" applyFont="1" applyFill="1" applyBorder="1"/>
    <xf numFmtId="0" fontId="7" fillId="5" borderId="15" xfId="0" applyFont="1" applyFill="1" applyBorder="1"/>
    <xf numFmtId="0" fontId="7" fillId="0" borderId="1" xfId="0" applyFont="1" applyBorder="1"/>
    <xf numFmtId="41" fontId="7" fillId="0" borderId="2" xfId="1" applyFont="1" applyBorder="1"/>
    <xf numFmtId="41" fontId="7" fillId="0" borderId="5" xfId="1" applyFont="1" applyBorder="1"/>
    <xf numFmtId="41" fontId="7" fillId="0" borderId="7" xfId="1" applyFont="1" applyBorder="1"/>
    <xf numFmtId="0" fontId="6" fillId="2" borderId="13" xfId="0" applyFont="1" applyFill="1" applyBorder="1" applyAlignment="1">
      <alignment horizontal="center"/>
    </xf>
    <xf numFmtId="0" fontId="6" fillId="2" borderId="1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0" borderId="1" xfId="0" applyFont="1" applyBorder="1" applyAlignment="1">
      <alignment horizontal="justify" vertical="center" wrapText="1"/>
    </xf>
    <xf numFmtId="0" fontId="6" fillId="0" borderId="12" xfId="0" applyFont="1" applyBorder="1" applyAlignment="1">
      <alignment horizontal="justify" vertical="center" wrapText="1"/>
    </xf>
    <xf numFmtId="0" fontId="6" fillId="0" borderId="12" xfId="0" applyFont="1" applyBorder="1" applyAlignment="1">
      <alignment horizontal="center" vertical="center" wrapText="1"/>
    </xf>
    <xf numFmtId="0" fontId="7" fillId="0" borderId="0" xfId="0" applyFont="1" applyAlignment="1">
      <alignment horizontal="justify" vertical="center" wrapText="1"/>
    </xf>
    <xf numFmtId="0" fontId="7" fillId="0" borderId="6" xfId="0" applyFont="1" applyBorder="1" applyAlignment="1">
      <alignment horizontal="justify" vertical="center" wrapText="1"/>
    </xf>
    <xf numFmtId="0" fontId="6" fillId="2" borderId="1" xfId="0" applyFont="1" applyFill="1" applyBorder="1"/>
    <xf numFmtId="0" fontId="15" fillId="0" borderId="13" xfId="0" applyFont="1" applyBorder="1" applyAlignment="1">
      <alignment horizontal="justify" vertical="center" wrapText="1"/>
    </xf>
    <xf numFmtId="0" fontId="15" fillId="0" borderId="9" xfId="0" applyFont="1" applyBorder="1" applyAlignment="1">
      <alignment horizontal="justify" vertical="center" wrapText="1"/>
    </xf>
    <xf numFmtId="0" fontId="7" fillId="2" borderId="26" xfId="0" applyFont="1" applyFill="1" applyBorder="1" applyAlignment="1">
      <alignment horizontal="center"/>
    </xf>
    <xf numFmtId="0" fontId="7" fillId="2" borderId="27" xfId="0" applyFont="1" applyFill="1" applyBorder="1" applyAlignment="1">
      <alignment horizontal="center"/>
    </xf>
    <xf numFmtId="0" fontId="7" fillId="2" borderId="28" xfId="0" applyFont="1" applyFill="1" applyBorder="1" applyAlignment="1">
      <alignment horizontal="center"/>
    </xf>
    <xf numFmtId="0" fontId="7" fillId="5" borderId="26" xfId="0" applyFont="1" applyFill="1" applyBorder="1"/>
    <xf numFmtId="41" fontId="6" fillId="2" borderId="14" xfId="1" applyFont="1" applyFill="1" applyBorder="1" applyAlignment="1">
      <alignment horizontal="center"/>
    </xf>
    <xf numFmtId="41" fontId="6" fillId="2" borderId="13" xfId="1" applyFont="1" applyFill="1" applyBorder="1" applyAlignment="1">
      <alignment horizontal="center"/>
    </xf>
    <xf numFmtId="41" fontId="7" fillId="0" borderId="1" xfId="1" applyFont="1" applyBorder="1"/>
    <xf numFmtId="165" fontId="7" fillId="0" borderId="0" xfId="1" applyNumberFormat="1" applyFont="1"/>
    <xf numFmtId="165" fontId="7" fillId="0" borderId="15" xfId="1" applyNumberFormat="1" applyFont="1" applyBorder="1"/>
    <xf numFmtId="165" fontId="7" fillId="6" borderId="1" xfId="1" applyNumberFormat="1" applyFont="1" applyFill="1" applyBorder="1" applyAlignment="1">
      <alignment horizontal="center"/>
    </xf>
    <xf numFmtId="0" fontId="7" fillId="6" borderId="1" xfId="0" applyFont="1" applyFill="1" applyBorder="1" applyAlignment="1">
      <alignment horizontal="center"/>
    </xf>
    <xf numFmtId="0" fontId="14" fillId="0" borderId="1" xfId="0" applyFont="1" applyBorder="1"/>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164" fontId="7" fillId="5" borderId="0" xfId="0" applyNumberFormat="1" applyFont="1" applyFill="1"/>
    <xf numFmtId="166" fontId="13" fillId="0" borderId="0" xfId="0" applyNumberFormat="1" applyFont="1"/>
    <xf numFmtId="0" fontId="14" fillId="0" borderId="0" xfId="0" applyFont="1" applyAlignment="1">
      <alignment horizontal="center"/>
    </xf>
    <xf numFmtId="0" fontId="13" fillId="5" borderId="0" xfId="0" applyFont="1" applyFill="1" applyAlignment="1">
      <alignment horizontal="center"/>
    </xf>
    <xf numFmtId="41" fontId="13" fillId="5" borderId="17" xfId="1" applyFont="1" applyFill="1" applyBorder="1" applyAlignment="1">
      <alignment horizontal="center"/>
    </xf>
    <xf numFmtId="41" fontId="13" fillId="5" borderId="0" xfId="1" applyFont="1" applyFill="1"/>
    <xf numFmtId="41" fontId="13" fillId="5" borderId="18" xfId="1" applyFont="1" applyFill="1" applyBorder="1" applyAlignment="1">
      <alignment horizontal="center"/>
    </xf>
    <xf numFmtId="41" fontId="13" fillId="5" borderId="18" xfId="1" applyFont="1" applyFill="1" applyBorder="1"/>
    <xf numFmtId="41" fontId="13" fillId="5" borderId="0" xfId="1" applyFont="1" applyFill="1" applyBorder="1"/>
    <xf numFmtId="41" fontId="13" fillId="5" borderId="0" xfId="1" applyFont="1" applyFill="1" applyBorder="1" applyAlignment="1">
      <alignment horizontal="center"/>
    </xf>
    <xf numFmtId="0" fontId="13" fillId="5" borderId="19" xfId="0" applyFont="1" applyFill="1" applyBorder="1"/>
    <xf numFmtId="0" fontId="13" fillId="5" borderId="16" xfId="0" applyFont="1" applyFill="1" applyBorder="1"/>
    <xf numFmtId="41" fontId="13" fillId="5" borderId="18" xfId="0" applyNumberFormat="1" applyFont="1" applyFill="1" applyBorder="1"/>
    <xf numFmtId="41" fontId="13" fillId="5" borderId="0" xfId="0" applyNumberFormat="1" applyFont="1" applyFill="1"/>
    <xf numFmtId="0" fontId="14" fillId="5" borderId="18" xfId="0" applyFont="1" applyFill="1" applyBorder="1" applyAlignment="1">
      <alignment horizontal="center"/>
    </xf>
    <xf numFmtId="41" fontId="14" fillId="5" borderId="0" xfId="0" applyNumberFormat="1" applyFont="1" applyFill="1" applyAlignment="1">
      <alignment horizontal="center"/>
    </xf>
    <xf numFmtId="41" fontId="14" fillId="5" borderId="0" xfId="1" applyFont="1" applyFill="1" applyBorder="1" applyAlignment="1">
      <alignment horizontal="center"/>
    </xf>
    <xf numFmtId="41" fontId="6" fillId="0" borderId="1" xfId="1" applyFont="1" applyBorder="1"/>
    <xf numFmtId="17" fontId="7" fillId="2" borderId="37" xfId="0" applyNumberFormat="1" applyFont="1" applyFill="1" applyBorder="1" applyAlignment="1">
      <alignment horizontal="center"/>
    </xf>
    <xf numFmtId="0" fontId="7" fillId="5" borderId="29" xfId="0" applyFont="1" applyFill="1" applyBorder="1"/>
    <xf numFmtId="0" fontId="7" fillId="5" borderId="19" xfId="0" applyFont="1" applyFill="1" applyBorder="1"/>
    <xf numFmtId="0" fontId="7" fillId="5" borderId="30" xfId="0" applyFont="1" applyFill="1" applyBorder="1"/>
    <xf numFmtId="0" fontId="7" fillId="5" borderId="32" xfId="0" applyFont="1" applyFill="1" applyBorder="1"/>
    <xf numFmtId="0" fontId="7" fillId="5" borderId="38" xfId="0" applyFont="1" applyFill="1" applyBorder="1"/>
    <xf numFmtId="0" fontId="7" fillId="5" borderId="25" xfId="0" applyFont="1" applyFill="1" applyBorder="1"/>
    <xf numFmtId="0" fontId="7" fillId="5" borderId="33" xfId="0" applyFont="1" applyFill="1" applyBorder="1"/>
    <xf numFmtId="0" fontId="7" fillId="5" borderId="34" xfId="0" applyFont="1" applyFill="1" applyBorder="1"/>
    <xf numFmtId="0" fontId="7" fillId="5" borderId="17" xfId="0" applyFont="1" applyFill="1" applyBorder="1"/>
    <xf numFmtId="0" fontId="7" fillId="5" borderId="37" xfId="0" applyFont="1" applyFill="1" applyBorder="1"/>
    <xf numFmtId="0" fontId="7" fillId="0" borderId="27" xfId="0" applyFont="1" applyBorder="1"/>
    <xf numFmtId="0" fontId="7" fillId="0" borderId="28" xfId="0" applyFont="1" applyBorder="1"/>
    <xf numFmtId="0" fontId="7" fillId="0" borderId="1" xfId="0" applyFont="1" applyBorder="1" applyAlignment="1">
      <alignment horizontal="center"/>
    </xf>
    <xf numFmtId="3" fontId="7" fillId="0" borderId="1" xfId="0" applyNumberFormat="1" applyFont="1" applyBorder="1"/>
    <xf numFmtId="2" fontId="13" fillId="4" borderId="1" xfId="0" applyNumberFormat="1" applyFont="1" applyFill="1" applyBorder="1"/>
    <xf numFmtId="166" fontId="13" fillId="5" borderId="0" xfId="0" applyNumberFormat="1" applyFont="1" applyFill="1"/>
    <xf numFmtId="41" fontId="14" fillId="5" borderId="0" xfId="1" applyFont="1" applyFill="1" applyBorder="1" applyAlignment="1"/>
    <xf numFmtId="0" fontId="7" fillId="5" borderId="13" xfId="0" applyFont="1" applyFill="1" applyBorder="1"/>
    <xf numFmtId="41" fontId="7" fillId="5" borderId="13" xfId="1" applyFont="1" applyFill="1" applyBorder="1"/>
    <xf numFmtId="41" fontId="7" fillId="5" borderId="12" xfId="1" applyFont="1" applyFill="1" applyBorder="1"/>
    <xf numFmtId="0" fontId="7" fillId="4" borderId="1" xfId="0" applyFont="1" applyFill="1" applyBorder="1"/>
    <xf numFmtId="41" fontId="7" fillId="4" borderId="1" xfId="0" applyNumberFormat="1" applyFont="1" applyFill="1" applyBorder="1"/>
    <xf numFmtId="0" fontId="7" fillId="0" borderId="0" xfId="0" applyFont="1" applyAlignment="1">
      <alignment horizontal="left"/>
    </xf>
    <xf numFmtId="41" fontId="7" fillId="0" borderId="0" xfId="1" applyFont="1"/>
    <xf numFmtId="41" fontId="7" fillId="0" borderId="13" xfId="0" applyNumberFormat="1" applyFont="1" applyBorder="1" applyAlignment="1">
      <alignment horizontal="center"/>
    </xf>
    <xf numFmtId="0" fontId="7" fillId="6" borderId="0" xfId="0" applyFont="1" applyFill="1" applyAlignment="1">
      <alignment horizontal="left" wrapText="1"/>
    </xf>
    <xf numFmtId="10" fontId="7" fillId="6" borderId="0" xfId="0" applyNumberFormat="1" applyFont="1" applyFill="1" applyAlignment="1">
      <alignment horizontal="left" wrapText="1"/>
    </xf>
    <xf numFmtId="41" fontId="7" fillId="6" borderId="0" xfId="1" applyFont="1" applyFill="1" applyBorder="1" applyAlignment="1">
      <alignment horizontal="left" wrapText="1"/>
    </xf>
    <xf numFmtId="41" fontId="7" fillId="0" borderId="0" xfId="1" applyFont="1" applyBorder="1"/>
    <xf numFmtId="0" fontId="15" fillId="4" borderId="13" xfId="0" applyFont="1" applyFill="1" applyBorder="1" applyAlignment="1">
      <alignment horizontal="justify" vertical="center" wrapText="1"/>
    </xf>
    <xf numFmtId="0" fontId="15" fillId="4" borderId="9" xfId="0" applyFont="1" applyFill="1" applyBorder="1" applyAlignment="1">
      <alignment horizontal="justify" vertical="center" wrapText="1"/>
    </xf>
    <xf numFmtId="0" fontId="16" fillId="0" borderId="1" xfId="0" applyFont="1" applyBorder="1"/>
    <xf numFmtId="0" fontId="7" fillId="5" borderId="6" xfId="0" applyFont="1" applyFill="1" applyBorder="1"/>
    <xf numFmtId="41" fontId="14" fillId="4" borderId="1" xfId="0" applyNumberFormat="1" applyFont="1" applyFill="1" applyBorder="1" applyAlignment="1">
      <alignment horizontal="center"/>
    </xf>
    <xf numFmtId="0" fontId="18" fillId="0" borderId="1" xfId="0" applyFont="1" applyBorder="1"/>
    <xf numFmtId="41" fontId="7" fillId="2" borderId="1" xfId="1" applyFont="1" applyFill="1" applyBorder="1"/>
    <xf numFmtId="0" fontId="7" fillId="5" borderId="7" xfId="0" applyFont="1" applyFill="1" applyBorder="1"/>
    <xf numFmtId="0" fontId="7" fillId="5" borderId="8" xfId="0" applyFont="1" applyFill="1" applyBorder="1"/>
    <xf numFmtId="0" fontId="7" fillId="5" borderId="9" xfId="0" applyFont="1" applyFill="1" applyBorder="1"/>
    <xf numFmtId="165" fontId="7" fillId="5" borderId="15" xfId="1" applyNumberFormat="1" applyFont="1" applyFill="1" applyBorder="1"/>
    <xf numFmtId="0" fontId="7" fillId="5" borderId="6" xfId="0" applyFont="1" applyFill="1" applyBorder="1" applyAlignment="1">
      <alignment horizontal="center"/>
    </xf>
    <xf numFmtId="41" fontId="13" fillId="0" borderId="16" xfId="0" applyNumberFormat="1" applyFont="1" applyBorder="1"/>
    <xf numFmtId="0" fontId="7" fillId="5" borderId="35" xfId="0" applyFont="1" applyFill="1" applyBorder="1"/>
    <xf numFmtId="0" fontId="7" fillId="5" borderId="36" xfId="0" applyFont="1" applyFill="1" applyBorder="1"/>
    <xf numFmtId="41" fontId="13" fillId="4" borderId="0" xfId="0" applyNumberFormat="1" applyFont="1" applyFill="1" applyAlignment="1">
      <alignment horizontal="center"/>
    </xf>
    <xf numFmtId="0" fontId="7" fillId="5" borderId="0" xfId="0" applyFont="1" applyFill="1" applyAlignment="1">
      <alignment horizontal="left"/>
    </xf>
    <xf numFmtId="0" fontId="7" fillId="5" borderId="0" xfId="0" applyFont="1" applyFill="1" applyAlignment="1">
      <alignment horizontal="center"/>
    </xf>
    <xf numFmtId="0" fontId="7" fillId="5" borderId="1" xfId="0" applyFont="1" applyFill="1" applyBorder="1"/>
    <xf numFmtId="41" fontId="7" fillId="5" borderId="1" xfId="0" applyNumberFormat="1" applyFont="1" applyFill="1" applyBorder="1"/>
    <xf numFmtId="0" fontId="7" fillId="5" borderId="13" xfId="0" applyFont="1" applyFill="1" applyBorder="1" applyAlignment="1">
      <alignment horizontal="justify" vertical="center" wrapText="1"/>
    </xf>
    <xf numFmtId="0" fontId="7" fillId="5" borderId="9" xfId="0" applyFont="1" applyFill="1" applyBorder="1" applyAlignment="1">
      <alignment horizontal="center" vertical="center" wrapText="1"/>
    </xf>
    <xf numFmtId="41" fontId="7" fillId="5" borderId="0" xfId="1" applyFont="1" applyFill="1"/>
    <xf numFmtId="165" fontId="7" fillId="5" borderId="0" xfId="1" applyNumberFormat="1" applyFont="1" applyFill="1"/>
    <xf numFmtId="41" fontId="14" fillId="5" borderId="1" xfId="0" applyNumberFormat="1" applyFont="1" applyFill="1" applyBorder="1" applyAlignment="1">
      <alignment horizontal="center"/>
    </xf>
    <xf numFmtId="0" fontId="7" fillId="0" borderId="6" xfId="0" applyFont="1" applyBorder="1" applyAlignment="1">
      <alignment vertical="center" wrapText="1"/>
    </xf>
    <xf numFmtId="0" fontId="7" fillId="0" borderId="9" xfId="0" applyFont="1" applyBorder="1" applyAlignment="1">
      <alignment vertical="center" wrapText="1"/>
    </xf>
    <xf numFmtId="0" fontId="3" fillId="0" borderId="0" xfId="0" applyFont="1" applyAlignment="1">
      <alignment horizontal="left" vertical="center"/>
    </xf>
    <xf numFmtId="0" fontId="6" fillId="0" borderId="13" xfId="0" applyFont="1" applyBorder="1" applyAlignment="1">
      <alignment horizontal="justify" vertical="center" wrapText="1"/>
    </xf>
    <xf numFmtId="0" fontId="19" fillId="0" borderId="0" xfId="0" applyFont="1" applyAlignment="1">
      <alignment horizontal="justify" vertical="center"/>
    </xf>
    <xf numFmtId="0" fontId="19" fillId="0" borderId="0" xfId="0" applyFont="1" applyAlignment="1">
      <alignment horizontal="left" vertical="center"/>
    </xf>
    <xf numFmtId="0" fontId="4" fillId="0" borderId="0" xfId="0" applyFont="1" applyAlignment="1">
      <alignment horizontal="left" vertical="center"/>
    </xf>
    <xf numFmtId="0" fontId="4" fillId="0" borderId="0" xfId="0" applyFont="1" applyAlignment="1">
      <alignment vertical="center"/>
    </xf>
    <xf numFmtId="3" fontId="7" fillId="0" borderId="0" xfId="0" applyNumberFormat="1" applyFont="1"/>
    <xf numFmtId="0" fontId="6" fillId="0" borderId="1" xfId="0" applyFont="1" applyBorder="1" applyAlignment="1">
      <alignment horizontal="center" vertical="center" wrapText="1"/>
    </xf>
    <xf numFmtId="3" fontId="7" fillId="0" borderId="13" xfId="0" applyNumberFormat="1" applyFont="1" applyBorder="1" applyAlignment="1">
      <alignment horizontal="right" vertical="center" wrapText="1"/>
    </xf>
    <xf numFmtId="3" fontId="7" fillId="0" borderId="0" xfId="0" applyNumberFormat="1" applyFont="1" applyAlignment="1">
      <alignment horizontal="right" vertical="center" wrapText="1"/>
    </xf>
    <xf numFmtId="0" fontId="7" fillId="0" borderId="1" xfId="0" applyFont="1" applyBorder="1" applyAlignment="1">
      <alignment horizontal="justify" vertical="center" wrapText="1"/>
    </xf>
    <xf numFmtId="0" fontId="13" fillId="5" borderId="1" xfId="0" applyFont="1" applyFill="1" applyBorder="1"/>
    <xf numFmtId="41" fontId="13" fillId="5" borderId="1" xfId="1" applyFont="1" applyFill="1" applyBorder="1"/>
    <xf numFmtId="0" fontId="6" fillId="0" borderId="0" xfId="0" applyFont="1" applyAlignment="1">
      <alignment horizontal="left" vertical="center"/>
    </xf>
    <xf numFmtId="0" fontId="6" fillId="0" borderId="0" xfId="0" applyFont="1" applyAlignment="1">
      <alignment vertical="center"/>
    </xf>
    <xf numFmtId="0" fontId="22" fillId="0" borderId="0" xfId="0" applyFont="1" applyAlignment="1">
      <alignment vertical="center"/>
    </xf>
    <xf numFmtId="0" fontId="3" fillId="0" borderId="1" xfId="0" applyFont="1" applyBorder="1" applyAlignment="1">
      <alignment horizontal="center" vertical="center" wrapText="1"/>
    </xf>
    <xf numFmtId="0" fontId="3" fillId="0" borderId="12" xfId="0" applyFont="1" applyBorder="1" applyAlignment="1">
      <alignment horizontal="center" vertical="center" wrapText="1"/>
    </xf>
    <xf numFmtId="0" fontId="6" fillId="0" borderId="15" xfId="0" applyFont="1" applyBorder="1" applyAlignment="1">
      <alignment vertical="center" wrapText="1"/>
    </xf>
    <xf numFmtId="0" fontId="7" fillId="0" borderId="6" xfId="0" applyFont="1" applyBorder="1" applyAlignment="1">
      <alignment horizontal="center" vertical="center" wrapText="1"/>
    </xf>
    <xf numFmtId="0" fontId="6" fillId="0" borderId="14" xfId="0" applyFont="1" applyBorder="1" applyAlignment="1">
      <alignment vertical="center" wrapText="1"/>
    </xf>
    <xf numFmtId="0" fontId="6" fillId="0" borderId="13" xfId="0" applyFont="1" applyBorder="1" applyAlignment="1">
      <alignment vertical="center" wrapText="1"/>
    </xf>
    <xf numFmtId="41" fontId="6" fillId="0" borderId="12" xfId="1" applyFont="1" applyBorder="1" applyAlignment="1">
      <alignment horizontal="center" vertical="center" wrapText="1"/>
    </xf>
    <xf numFmtId="41" fontId="7" fillId="0" borderId="9" xfId="1" applyFont="1" applyBorder="1" applyAlignment="1">
      <alignment horizontal="right" vertical="center" wrapText="1"/>
    </xf>
    <xf numFmtId="41" fontId="6" fillId="0" borderId="9" xfId="1" applyFont="1" applyBorder="1" applyAlignment="1">
      <alignment horizontal="right" vertical="center" wrapText="1"/>
    </xf>
    <xf numFmtId="41" fontId="3" fillId="0" borderId="12" xfId="1" applyFont="1" applyBorder="1" applyAlignment="1">
      <alignment horizontal="center" vertical="center" wrapText="1"/>
    </xf>
    <xf numFmtId="41" fontId="6" fillId="0" borderId="14" xfId="1" applyFont="1" applyBorder="1" applyAlignment="1">
      <alignment vertical="center" wrapText="1"/>
    </xf>
    <xf numFmtId="41" fontId="6" fillId="0" borderId="15" xfId="1" applyFont="1" applyBorder="1" applyAlignment="1">
      <alignment vertical="center" wrapText="1"/>
    </xf>
    <xf numFmtId="41" fontId="6" fillId="0" borderId="13" xfId="1" applyFont="1" applyBorder="1" applyAlignment="1">
      <alignment vertical="center" wrapText="1"/>
    </xf>
    <xf numFmtId="0" fontId="23" fillId="0" borderId="0" xfId="0" applyFont="1"/>
    <xf numFmtId="164" fontId="23" fillId="0" borderId="0" xfId="1" applyNumberFormat="1" applyFont="1"/>
    <xf numFmtId="0" fontId="23" fillId="0" borderId="0" xfId="0" applyFont="1" applyAlignment="1">
      <alignment horizontal="left" vertical="center" wrapText="1"/>
    </xf>
    <xf numFmtId="0" fontId="23" fillId="0" borderId="0" xfId="0" applyFont="1" applyAlignment="1">
      <alignment horizontal="center"/>
    </xf>
    <xf numFmtId="164" fontId="23" fillId="0" borderId="0" xfId="1" applyNumberFormat="1" applyFont="1" applyAlignment="1">
      <alignment horizontal="center"/>
    </xf>
    <xf numFmtId="0" fontId="25" fillId="2" borderId="1" xfId="0" applyFont="1" applyFill="1" applyBorder="1" applyAlignment="1">
      <alignment horizontal="center" vertical="center" wrapText="1" readingOrder="1"/>
    </xf>
    <xf numFmtId="164" fontId="25" fillId="2" borderId="1" xfId="1" applyNumberFormat="1" applyFont="1" applyFill="1" applyBorder="1" applyAlignment="1">
      <alignment horizontal="center" vertical="center" wrapText="1" readingOrder="1"/>
    </xf>
    <xf numFmtId="0" fontId="23" fillId="5" borderId="0" xfId="0" applyFont="1" applyFill="1"/>
    <xf numFmtId="0" fontId="24" fillId="5" borderId="15" xfId="0" applyFont="1" applyFill="1" applyBorder="1" applyAlignment="1">
      <alignment horizontal="center" vertical="center" wrapText="1" readingOrder="1"/>
    </xf>
    <xf numFmtId="164" fontId="24" fillId="5" borderId="15" xfId="1" applyNumberFormat="1" applyFont="1" applyFill="1" applyBorder="1" applyAlignment="1">
      <alignment horizontal="center" vertical="center" wrapText="1" readingOrder="1"/>
    </xf>
    <xf numFmtId="0" fontId="24" fillId="5" borderId="13" xfId="0" applyFont="1" applyFill="1" applyBorder="1" applyAlignment="1">
      <alignment horizontal="center" vertical="center" wrapText="1" readingOrder="1"/>
    </xf>
    <xf numFmtId="164" fontId="24" fillId="5" borderId="13" xfId="1" applyNumberFormat="1" applyFont="1" applyFill="1" applyBorder="1" applyAlignment="1">
      <alignment horizontal="center" vertical="center" wrapText="1" readingOrder="1"/>
    </xf>
    <xf numFmtId="0" fontId="27" fillId="2" borderId="1" xfId="0" applyFont="1" applyFill="1" applyBorder="1" applyAlignment="1">
      <alignment horizontal="center"/>
    </xf>
    <xf numFmtId="164" fontId="27" fillId="2" borderId="1" xfId="1" applyNumberFormat="1" applyFont="1" applyFill="1" applyBorder="1" applyAlignment="1">
      <alignment horizontal="center"/>
    </xf>
    <xf numFmtId="164" fontId="27" fillId="2" borderId="12" xfId="1" applyNumberFormat="1" applyFont="1" applyFill="1" applyBorder="1" applyAlignment="1">
      <alignment horizontal="center"/>
    </xf>
    <xf numFmtId="0" fontId="23" fillId="0" borderId="14" xfId="0" applyFont="1" applyBorder="1"/>
    <xf numFmtId="0" fontId="23" fillId="0" borderId="2" xfId="0" applyFont="1" applyBorder="1" applyAlignment="1">
      <alignment horizontal="center"/>
    </xf>
    <xf numFmtId="0" fontId="23" fillId="0" borderId="3" xfId="0" applyFont="1" applyBorder="1" applyAlignment="1">
      <alignment horizontal="center"/>
    </xf>
    <xf numFmtId="41" fontId="23" fillId="0" borderId="14" xfId="1" applyFont="1" applyBorder="1"/>
    <xf numFmtId="41" fontId="23" fillId="0" borderId="4" xfId="1" applyFont="1" applyBorder="1"/>
    <xf numFmtId="0" fontId="23" fillId="0" borderId="15" xfId="0" applyFont="1" applyBorder="1"/>
    <xf numFmtId="0" fontId="23" fillId="0" borderId="5" xfId="0" applyFont="1" applyBorder="1"/>
    <xf numFmtId="41" fontId="23" fillId="0" borderId="15" xfId="1" applyFont="1" applyBorder="1"/>
    <xf numFmtId="41" fontId="23" fillId="0" borderId="6" xfId="1" applyFont="1" applyBorder="1"/>
    <xf numFmtId="0" fontId="23" fillId="0" borderId="13" xfId="0" applyFont="1" applyBorder="1"/>
    <xf numFmtId="0" fontId="23" fillId="0" borderId="7" xfId="0" applyFont="1" applyBorder="1"/>
    <xf numFmtId="0" fontId="23" fillId="0" borderId="8" xfId="0" applyFont="1" applyBorder="1"/>
    <xf numFmtId="41" fontId="23" fillId="0" borderId="13" xfId="1" applyFont="1" applyBorder="1"/>
    <xf numFmtId="41" fontId="23" fillId="0" borderId="9" xfId="1" applyFont="1" applyBorder="1"/>
    <xf numFmtId="41" fontId="23" fillId="0" borderId="0" xfId="0" applyNumberFormat="1" applyFont="1" applyAlignment="1">
      <alignment horizontal="center"/>
    </xf>
    <xf numFmtId="41" fontId="23" fillId="0" borderId="0" xfId="0" applyNumberFormat="1" applyFont="1"/>
    <xf numFmtId="0" fontId="23" fillId="0" borderId="17" xfId="0" applyFont="1" applyBorder="1"/>
    <xf numFmtId="0" fontId="23" fillId="0" borderId="18" xfId="0" applyFont="1" applyBorder="1"/>
    <xf numFmtId="0" fontId="25" fillId="6" borderId="1" xfId="0" applyFont="1" applyFill="1" applyBorder="1" applyAlignment="1">
      <alignment horizontal="center" vertical="center" wrapText="1" readingOrder="1"/>
    </xf>
    <xf numFmtId="164" fontId="25" fillId="6" borderId="1" xfId="1" applyNumberFormat="1" applyFont="1" applyFill="1" applyBorder="1" applyAlignment="1">
      <alignment horizontal="center" vertical="center" wrapText="1" readingOrder="1"/>
    </xf>
    <xf numFmtId="164" fontId="25" fillId="6" borderId="12" xfId="1" applyNumberFormat="1" applyFont="1" applyFill="1" applyBorder="1" applyAlignment="1">
      <alignment horizontal="center" vertical="center" wrapText="1" readingOrder="1"/>
    </xf>
    <xf numFmtId="0" fontId="24" fillId="5" borderId="15" xfId="0" applyFont="1" applyFill="1" applyBorder="1" applyAlignment="1">
      <alignment vertical="center" wrapText="1" readingOrder="1"/>
    </xf>
    <xf numFmtId="164" fontId="24" fillId="5" borderId="6" xfId="1" applyNumberFormat="1" applyFont="1" applyFill="1" applyBorder="1" applyAlignment="1">
      <alignment horizontal="center" vertical="center" wrapText="1" readingOrder="1"/>
    </xf>
    <xf numFmtId="164" fontId="24" fillId="5" borderId="13" xfId="0" applyNumberFormat="1" applyFont="1" applyFill="1" applyBorder="1" applyAlignment="1">
      <alignment vertical="center" wrapText="1" readingOrder="1"/>
    </xf>
    <xf numFmtId="164" fontId="24" fillId="5" borderId="9" xfId="1" applyNumberFormat="1" applyFont="1" applyFill="1" applyBorder="1" applyAlignment="1">
      <alignment horizontal="center" vertical="center" wrapText="1" readingOrder="1"/>
    </xf>
    <xf numFmtId="0" fontId="25" fillId="5" borderId="1" xfId="0" applyFont="1" applyFill="1" applyBorder="1" applyAlignment="1">
      <alignment horizontal="center" vertical="center" wrapText="1" readingOrder="1"/>
    </xf>
    <xf numFmtId="0" fontId="25" fillId="5" borderId="11" xfId="0" applyFont="1" applyFill="1" applyBorder="1" applyAlignment="1">
      <alignment horizontal="center" vertical="center" wrapText="1" readingOrder="1"/>
    </xf>
    <xf numFmtId="164" fontId="25" fillId="5" borderId="1" xfId="1" applyNumberFormat="1" applyFont="1" applyFill="1" applyBorder="1" applyAlignment="1">
      <alignment horizontal="center" vertical="center" wrapText="1" readingOrder="1"/>
    </xf>
    <xf numFmtId="0" fontId="24" fillId="5" borderId="0" xfId="0" applyFont="1" applyFill="1" applyAlignment="1">
      <alignment horizontal="center" vertical="center" wrapText="1" readingOrder="1"/>
    </xf>
    <xf numFmtId="0" fontId="24" fillId="5" borderId="8" xfId="0" applyFont="1" applyFill="1" applyBorder="1" applyAlignment="1">
      <alignment horizontal="center" vertical="center" wrapText="1" readingOrder="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vertical="center" wrapText="1"/>
    </xf>
    <xf numFmtId="0" fontId="2" fillId="0" borderId="6"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7" fillId="0" borderId="3" xfId="0" applyFont="1" applyBorder="1" applyAlignment="1">
      <alignment horizontal="center"/>
    </xf>
    <xf numFmtId="3" fontId="7" fillId="0" borderId="5" xfId="0" applyNumberFormat="1" applyFont="1" applyBorder="1" applyAlignment="1">
      <alignment horizontal="center"/>
    </xf>
    <xf numFmtId="0" fontId="7" fillId="0" borderId="6" xfId="0" applyFont="1" applyBorder="1" applyAlignment="1">
      <alignment horizontal="center"/>
    </xf>
    <xf numFmtId="0" fontId="7" fillId="0" borderId="5" xfId="0" applyFont="1" applyBorder="1" applyAlignment="1">
      <alignment horizontal="center"/>
    </xf>
    <xf numFmtId="0" fontId="7" fillId="0" borderId="7" xfId="0" applyFont="1" applyBorder="1" applyAlignment="1">
      <alignment horizontal="center"/>
    </xf>
    <xf numFmtId="0" fontId="7" fillId="0" borderId="9" xfId="0" applyFont="1" applyBorder="1" applyAlignment="1">
      <alignment horizontal="center"/>
    </xf>
    <xf numFmtId="0" fontId="7" fillId="0" borderId="0" xfId="0" applyFont="1" applyAlignment="1">
      <alignment horizontal="center"/>
    </xf>
    <xf numFmtId="0" fontId="7" fillId="0" borderId="8" xfId="0" applyFont="1" applyBorder="1" applyAlignment="1">
      <alignment horizont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7" fillId="0" borderId="5" xfId="0" applyFont="1" applyBorder="1" applyAlignment="1">
      <alignment vertical="center" wrapText="1"/>
    </xf>
    <xf numFmtId="0" fontId="7" fillId="0" borderId="0" xfId="0" applyFont="1" applyAlignment="1">
      <alignment vertical="center" wrapText="1"/>
    </xf>
    <xf numFmtId="0" fontId="7" fillId="0" borderId="6" xfId="0" applyFont="1" applyBorder="1" applyAlignment="1">
      <alignment vertical="center" wrapText="1"/>
    </xf>
    <xf numFmtId="0" fontId="7" fillId="0" borderId="5" xfId="0" applyFont="1" applyBorder="1" applyAlignment="1">
      <alignment horizontal="left" vertical="center" wrapText="1"/>
    </xf>
    <xf numFmtId="0" fontId="7" fillId="0" borderId="0" xfId="0" applyFont="1" applyAlignment="1">
      <alignment horizontal="left" vertical="center" wrapText="1"/>
    </xf>
    <xf numFmtId="0" fontId="7" fillId="2" borderId="10" xfId="0" applyFont="1" applyFill="1" applyBorder="1" applyAlignment="1">
      <alignment horizontal="center"/>
    </xf>
    <xf numFmtId="0" fontId="7" fillId="2" borderId="11" xfId="0" applyFont="1" applyFill="1" applyBorder="1" applyAlignment="1">
      <alignment horizontal="center"/>
    </xf>
    <xf numFmtId="0" fontId="7" fillId="2" borderId="12" xfId="0" applyFont="1" applyFill="1" applyBorder="1" applyAlignment="1">
      <alignment horizontal="center"/>
    </xf>
    <xf numFmtId="0" fontId="6" fillId="2" borderId="10" xfId="0" applyFont="1" applyFill="1" applyBorder="1" applyAlignment="1">
      <alignment horizontal="center"/>
    </xf>
    <xf numFmtId="0" fontId="6" fillId="2" borderId="12" xfId="0" applyFont="1" applyFill="1" applyBorder="1" applyAlignment="1">
      <alignment horizontal="center"/>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7"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0" xfId="0" applyFont="1" applyAlignment="1">
      <alignment vertical="center" wrapText="1"/>
    </xf>
    <xf numFmtId="0" fontId="6" fillId="0" borderId="6" xfId="0" applyFont="1" applyBorder="1" applyAlignment="1">
      <alignment vertical="center" wrapText="1"/>
    </xf>
    <xf numFmtId="0" fontId="6" fillId="0" borderId="5" xfId="0" applyFont="1" applyBorder="1" applyAlignment="1">
      <alignment vertical="center" wrapText="1"/>
    </xf>
    <xf numFmtId="0" fontId="16" fillId="0" borderId="5"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5" borderId="5" xfId="0" applyFont="1" applyFill="1" applyBorder="1" applyAlignment="1">
      <alignment horizontal="center"/>
    </xf>
    <xf numFmtId="0" fontId="7" fillId="5" borderId="6" xfId="0" applyFont="1" applyFill="1" applyBorder="1" applyAlignment="1">
      <alignment horizontal="center"/>
    </xf>
    <xf numFmtId="3" fontId="7" fillId="5" borderId="5" xfId="0" applyNumberFormat="1" applyFont="1" applyFill="1" applyBorder="1" applyAlignment="1">
      <alignment horizontal="center"/>
    </xf>
    <xf numFmtId="0" fontId="7" fillId="5" borderId="7" xfId="0" applyFont="1" applyFill="1" applyBorder="1" applyAlignment="1">
      <alignment horizontal="center"/>
    </xf>
    <xf numFmtId="0" fontId="7" fillId="5" borderId="9" xfId="0" applyFont="1" applyFill="1" applyBorder="1" applyAlignment="1">
      <alignment horizontal="center"/>
    </xf>
    <xf numFmtId="0" fontId="3" fillId="0" borderId="0" xfId="0" applyFont="1" applyAlignment="1">
      <alignment horizontal="left" vertical="center"/>
    </xf>
    <xf numFmtId="41" fontId="14" fillId="0" borderId="16" xfId="1" applyFont="1" applyBorder="1" applyAlignment="1">
      <alignment horizont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41" fontId="14" fillId="0" borderId="0" xfId="1" applyFont="1" applyBorder="1" applyAlignment="1">
      <alignment horizontal="center"/>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7" fillId="0" borderId="6" xfId="0" applyFont="1" applyBorder="1" applyAlignment="1">
      <alignment horizontal="left"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xf>
    <xf numFmtId="0" fontId="6" fillId="2" borderId="15" xfId="0" applyFont="1" applyFill="1" applyBorder="1" applyAlignment="1">
      <alignment horizontal="center"/>
    </xf>
    <xf numFmtId="0" fontId="6" fillId="2" borderId="11" xfId="0" applyFont="1" applyFill="1" applyBorder="1" applyAlignment="1">
      <alignment horizontal="center"/>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7" fillId="6" borderId="2" xfId="0" applyFont="1" applyFill="1" applyBorder="1" applyAlignment="1">
      <alignment horizontal="left" wrapText="1"/>
    </xf>
    <xf numFmtId="0" fontId="7" fillId="6" borderId="3" xfId="0" applyFont="1" applyFill="1" applyBorder="1" applyAlignment="1">
      <alignment horizontal="left" wrapText="1"/>
    </xf>
    <xf numFmtId="0" fontId="7" fillId="6" borderId="4" xfId="0" applyFont="1" applyFill="1" applyBorder="1" applyAlignment="1">
      <alignment horizontal="left" wrapText="1"/>
    </xf>
    <xf numFmtId="0" fontId="7" fillId="6" borderId="7" xfId="0" applyFont="1" applyFill="1" applyBorder="1" applyAlignment="1">
      <alignment horizontal="left" wrapText="1"/>
    </xf>
    <xf numFmtId="0" fontId="7" fillId="6" borderId="8" xfId="0" applyFont="1" applyFill="1" applyBorder="1" applyAlignment="1">
      <alignment horizontal="left" wrapText="1"/>
    </xf>
    <xf numFmtId="0" fontId="7" fillId="6" borderId="9" xfId="0" applyFont="1" applyFill="1" applyBorder="1" applyAlignment="1">
      <alignment horizontal="left" wrapText="1"/>
    </xf>
    <xf numFmtId="0" fontId="7" fillId="4" borderId="10" xfId="0" applyFont="1" applyFill="1" applyBorder="1" applyAlignment="1">
      <alignment horizontal="left"/>
    </xf>
    <xf numFmtId="0" fontId="7" fillId="4" borderId="11" xfId="0" applyFont="1" applyFill="1" applyBorder="1" applyAlignment="1">
      <alignment horizontal="left"/>
    </xf>
    <xf numFmtId="0" fontId="7" fillId="4" borderId="12" xfId="0" applyFont="1" applyFill="1" applyBorder="1" applyAlignment="1">
      <alignment horizontal="left"/>
    </xf>
    <xf numFmtId="0" fontId="7" fillId="6" borderId="10" xfId="0" applyFont="1" applyFill="1" applyBorder="1" applyAlignment="1">
      <alignment horizontal="center"/>
    </xf>
    <xf numFmtId="0" fontId="7" fillId="6" borderId="11" xfId="0" applyFont="1" applyFill="1" applyBorder="1" applyAlignment="1">
      <alignment horizontal="center"/>
    </xf>
    <xf numFmtId="0" fontId="7" fillId="6" borderId="12" xfId="0" applyFont="1" applyFill="1" applyBorder="1" applyAlignment="1">
      <alignment horizontal="center"/>
    </xf>
    <xf numFmtId="0" fontId="6"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0" borderId="14" xfId="0" applyFont="1" applyBorder="1" applyAlignment="1">
      <alignment horizontal="justify" vertical="center" wrapText="1"/>
    </xf>
    <xf numFmtId="0" fontId="6" fillId="0" borderId="13" xfId="0" applyFont="1" applyBorder="1" applyAlignment="1">
      <alignment horizontal="justify" vertical="center" wrapText="1"/>
    </xf>
    <xf numFmtId="0" fontId="27" fillId="2" borderId="10" xfId="0" applyFont="1" applyFill="1" applyBorder="1" applyAlignment="1">
      <alignment horizontal="center"/>
    </xf>
    <xf numFmtId="0" fontId="27" fillId="2" borderId="11" xfId="0" applyFont="1" applyFill="1" applyBorder="1" applyAlignment="1">
      <alignment horizontal="center"/>
    </xf>
    <xf numFmtId="0" fontId="27" fillId="0" borderId="16" xfId="0" applyFont="1" applyBorder="1" applyAlignment="1">
      <alignment horizontal="center"/>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0" xfId="0" applyFont="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6" fillId="7" borderId="14" xfId="0" applyFont="1" applyFill="1" applyBorder="1" applyAlignment="1">
      <alignment horizontal="center" vertical="center" wrapText="1"/>
    </xf>
    <xf numFmtId="0" fontId="26" fillId="7" borderId="13" xfId="0" applyFont="1" applyFill="1" applyBorder="1" applyAlignment="1">
      <alignment horizontal="center" vertical="center" wrapText="1"/>
    </xf>
    <xf numFmtId="0" fontId="23" fillId="0" borderId="5" xfId="0" applyFont="1" applyBorder="1" applyAlignment="1">
      <alignment horizontal="left" vertical="center" wrapText="1"/>
    </xf>
    <xf numFmtId="0" fontId="23" fillId="0" borderId="0" xfId="0" applyFont="1" applyAlignment="1">
      <alignment horizontal="left" vertical="center" wrapText="1"/>
    </xf>
    <xf numFmtId="0" fontId="31" fillId="0" borderId="0" xfId="0" applyFont="1" applyAlignment="1">
      <alignment vertical="center"/>
    </xf>
    <xf numFmtId="0" fontId="4" fillId="4" borderId="0" xfId="0" applyFont="1" applyFill="1" applyAlignment="1">
      <alignment vertical="center"/>
    </xf>
    <xf numFmtId="0" fontId="0" fillId="4" borderId="0" xfId="0" applyFill="1"/>
    <xf numFmtId="0" fontId="33" fillId="0" borderId="0" xfId="0" applyFont="1" applyAlignment="1">
      <alignment horizontal="left" vertical="center"/>
    </xf>
    <xf numFmtId="0" fontId="4" fillId="4" borderId="0" xfId="0" applyFont="1" applyFill="1" applyAlignment="1">
      <alignment horizontal="left" vertical="center"/>
    </xf>
    <xf numFmtId="0" fontId="29" fillId="0" borderId="0" xfId="0" applyFont="1" applyAlignment="1">
      <alignment horizontal="left" vertical="center"/>
    </xf>
    <xf numFmtId="0" fontId="28" fillId="0" borderId="0" xfId="0" applyFont="1"/>
    <xf numFmtId="0" fontId="29" fillId="0" borderId="0" xfId="0" applyFont="1" applyAlignment="1">
      <alignment horizontal="left" vertical="center" wrapText="1"/>
    </xf>
    <xf numFmtId="0" fontId="33" fillId="0" borderId="0" xfId="0" applyFont="1" applyAlignment="1">
      <alignment horizontal="left" vertical="center" wrapText="1"/>
    </xf>
    <xf numFmtId="0" fontId="12" fillId="0" borderId="2" xfId="0" applyFont="1" applyBorder="1" applyAlignment="1">
      <alignment horizontal="justify" vertical="center"/>
    </xf>
    <xf numFmtId="41" fontId="11" fillId="0" borderId="3" xfId="1" applyFont="1" applyBorder="1" applyAlignment="1">
      <alignment horizontal="right" vertical="center"/>
    </xf>
    <xf numFmtId="0" fontId="11" fillId="5" borderId="7" xfId="0" applyFont="1" applyFill="1" applyBorder="1" applyAlignment="1">
      <alignment horizontal="justify" vertical="center"/>
    </xf>
    <xf numFmtId="41" fontId="11" fillId="5" borderId="8" xfId="1" applyFont="1" applyFill="1" applyBorder="1" applyAlignment="1">
      <alignment horizontal="right" vertical="center"/>
    </xf>
    <xf numFmtId="41" fontId="11" fillId="0" borderId="39" xfId="1" applyFont="1" applyBorder="1" applyAlignment="1">
      <alignment horizontal="right" vertical="center"/>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41" fontId="10" fillId="0" borderId="13" xfId="1" applyFont="1" applyBorder="1" applyAlignment="1">
      <alignment horizontal="right" vertical="center" wrapText="1"/>
    </xf>
    <xf numFmtId="41" fontId="11" fillId="0" borderId="15" xfId="1" applyFont="1" applyBorder="1" applyAlignment="1">
      <alignment horizontal="right" vertical="center" wrapText="1"/>
    </xf>
    <xf numFmtId="41" fontId="11" fillId="0" borderId="14" xfId="1" applyFont="1" applyBorder="1" applyAlignment="1">
      <alignment horizontal="right" vertical="center" wrapText="1"/>
    </xf>
    <xf numFmtId="41" fontId="11" fillId="0" borderId="15" xfId="1" applyFont="1" applyBorder="1" applyAlignment="1">
      <alignment horizontal="right" vertical="center"/>
    </xf>
    <xf numFmtId="41" fontId="11" fillId="0" borderId="13" xfId="1" applyFont="1" applyBorder="1" applyAlignment="1">
      <alignment horizontal="right" vertical="center"/>
    </xf>
    <xf numFmtId="41" fontId="11" fillId="0" borderId="13" xfId="1" applyFont="1" applyBorder="1" applyAlignment="1">
      <alignment horizontal="righ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41" fontId="10" fillId="0" borderId="13" xfId="1" applyFont="1" applyBorder="1" applyAlignment="1">
      <alignment horizontal="right" vertical="center"/>
    </xf>
    <xf numFmtId="41" fontId="11" fillId="0" borderId="14" xfId="1" applyFont="1" applyBorder="1" applyAlignment="1">
      <alignment horizontal="right" vertical="center"/>
    </xf>
    <xf numFmtId="41" fontId="11" fillId="5" borderId="13" xfId="1" applyFont="1" applyFill="1" applyBorder="1" applyAlignment="1">
      <alignment horizontal="right" vertical="center" wrapText="1"/>
    </xf>
    <xf numFmtId="41" fontId="7" fillId="5" borderId="0" xfId="0" applyNumberFormat="1" applyFont="1" applyFill="1"/>
    <xf numFmtId="0" fontId="7" fillId="0" borderId="7" xfId="0" applyFont="1" applyBorder="1" applyAlignment="1">
      <alignment wrapText="1"/>
    </xf>
    <xf numFmtId="41" fontId="17" fillId="5" borderId="1" xfId="1" applyFont="1" applyFill="1" applyBorder="1" applyAlignment="1"/>
    <xf numFmtId="0" fontId="7" fillId="4" borderId="15" xfId="0" applyFont="1" applyFill="1" applyBorder="1"/>
    <xf numFmtId="0" fontId="7" fillId="4" borderId="0" xfId="0" applyFont="1" applyFill="1"/>
    <xf numFmtId="0" fontId="7" fillId="4" borderId="6" xfId="0" applyFont="1" applyFill="1" applyBorder="1"/>
    <xf numFmtId="41" fontId="7" fillId="4" borderId="15" xfId="1" applyFont="1" applyFill="1" applyBorder="1"/>
    <xf numFmtId="0" fontId="7" fillId="4" borderId="14" xfId="0" applyFont="1" applyFill="1" applyBorder="1"/>
    <xf numFmtId="0" fontId="7" fillId="4" borderId="3" xfId="0" applyFont="1" applyFill="1" applyBorder="1"/>
    <xf numFmtId="0" fontId="7" fillId="4" borderId="4" xfId="0" applyFont="1" applyFill="1" applyBorder="1"/>
    <xf numFmtId="41" fontId="7" fillId="4" borderId="14" xfId="1" applyFont="1" applyFill="1" applyBorder="1"/>
    <xf numFmtId="0" fontId="7" fillId="4" borderId="13" xfId="0" applyFont="1" applyFill="1" applyBorder="1"/>
    <xf numFmtId="0" fontId="7" fillId="4" borderId="8" xfId="0" applyFont="1" applyFill="1" applyBorder="1"/>
    <xf numFmtId="0" fontId="7" fillId="4" borderId="9" xfId="0" applyFont="1" applyFill="1" applyBorder="1"/>
    <xf numFmtId="41" fontId="7" fillId="4" borderId="13" xfId="1" applyFont="1" applyFill="1" applyBorder="1"/>
    <xf numFmtId="41" fontId="7" fillId="4" borderId="1" xfId="1" applyFont="1" applyFill="1" applyBorder="1"/>
    <xf numFmtId="0" fontId="7" fillId="4" borderId="0" xfId="0" applyFont="1" applyFill="1" applyAlignment="1">
      <alignment horizontal="left"/>
    </xf>
    <xf numFmtId="0" fontId="7" fillId="4" borderId="6" xfId="0" applyFont="1" applyFill="1" applyBorder="1" applyAlignment="1">
      <alignment horizontal="center"/>
    </xf>
    <xf numFmtId="41" fontId="7" fillId="0" borderId="13" xfId="0" applyNumberFormat="1" applyFont="1" applyBorder="1"/>
    <xf numFmtId="41" fontId="7" fillId="0" borderId="1" xfId="0" applyNumberFormat="1" applyFont="1" applyBorder="1" applyAlignment="1">
      <alignment horizontal="justify" vertical="center" wrapText="1"/>
    </xf>
    <xf numFmtId="0" fontId="7" fillId="4" borderId="25" xfId="0" applyFont="1" applyFill="1" applyBorder="1"/>
    <xf numFmtId="0" fontId="7" fillId="8" borderId="35" xfId="0" applyFont="1" applyFill="1" applyBorder="1"/>
    <xf numFmtId="0" fontId="7" fillId="9" borderId="31" xfId="0" applyFont="1" applyFill="1" applyBorder="1"/>
    <xf numFmtId="0" fontId="7" fillId="9" borderId="1" xfId="0" applyFont="1" applyFill="1" applyBorder="1"/>
    <xf numFmtId="41" fontId="7" fillId="9" borderId="1" xfId="1" applyFont="1" applyFill="1" applyBorder="1"/>
    <xf numFmtId="41" fontId="7" fillId="9" borderId="0" xfId="1" applyFont="1" applyFill="1"/>
    <xf numFmtId="41" fontId="7" fillId="4" borderId="0" xfId="1" applyFont="1" applyFill="1"/>
    <xf numFmtId="41" fontId="7" fillId="5" borderId="5" xfId="0" applyNumberFormat="1" applyFont="1" applyFill="1" applyBorder="1"/>
    <xf numFmtId="0" fontId="7" fillId="0" borderId="15" xfId="0" applyFont="1" applyBorder="1" applyAlignment="1">
      <alignment vertical="center" wrapText="1"/>
    </xf>
    <xf numFmtId="41" fontId="7" fillId="0" borderId="14" xfId="1" applyFont="1" applyBorder="1" applyAlignment="1">
      <alignment vertical="center" wrapText="1"/>
    </xf>
    <xf numFmtId="41" fontId="7" fillId="0" borderId="15" xfId="1" applyFont="1" applyBorder="1" applyAlignment="1">
      <alignment vertical="center" wrapText="1"/>
    </xf>
    <xf numFmtId="41" fontId="7" fillId="0" borderId="13" xfId="1" applyFont="1" applyBorder="1" applyAlignment="1">
      <alignment vertical="center" wrapText="1"/>
    </xf>
    <xf numFmtId="0" fontId="6" fillId="4" borderId="14" xfId="0" applyFont="1" applyFill="1" applyBorder="1" applyAlignment="1">
      <alignment vertical="center" wrapText="1"/>
    </xf>
    <xf numFmtId="0" fontId="7" fillId="4" borderId="6" xfId="0" applyFont="1" applyFill="1" applyBorder="1" applyAlignment="1">
      <alignment horizontal="center" vertical="center" wrapText="1"/>
    </xf>
    <xf numFmtId="41" fontId="6" fillId="4" borderId="14" xfId="1" applyFont="1" applyFill="1" applyBorder="1" applyAlignment="1">
      <alignment vertical="center" wrapText="1"/>
    </xf>
    <xf numFmtId="0" fontId="6" fillId="4" borderId="15" xfId="0" applyFont="1" applyFill="1" applyBorder="1" applyAlignment="1">
      <alignment vertical="center" wrapText="1"/>
    </xf>
    <xf numFmtId="41" fontId="6" fillId="4" borderId="15" xfId="1" applyFont="1" applyFill="1" applyBorder="1" applyAlignment="1">
      <alignment vertical="center" wrapText="1"/>
    </xf>
    <xf numFmtId="0" fontId="7" fillId="4" borderId="6" xfId="0" applyFont="1" applyFill="1" applyBorder="1" applyAlignment="1">
      <alignment vertical="center" wrapText="1"/>
    </xf>
    <xf numFmtId="0" fontId="6" fillId="4" borderId="13" xfId="0" applyFont="1" applyFill="1" applyBorder="1" applyAlignment="1">
      <alignment vertical="center" wrapText="1"/>
    </xf>
    <xf numFmtId="0" fontId="7" fillId="4" borderId="9" xfId="0" applyFont="1" applyFill="1" applyBorder="1" applyAlignment="1">
      <alignment vertical="center" wrapText="1"/>
    </xf>
    <xf numFmtId="41" fontId="6" fillId="4" borderId="13" xfId="1" applyFont="1" applyFill="1" applyBorder="1" applyAlignment="1">
      <alignment vertical="center" wrapText="1"/>
    </xf>
    <xf numFmtId="0" fontId="3" fillId="4" borderId="1" xfId="0" applyFont="1" applyFill="1" applyBorder="1" applyAlignment="1">
      <alignment horizontal="center" vertical="center" wrapText="1"/>
    </xf>
    <xf numFmtId="0" fontId="3" fillId="4" borderId="12" xfId="0" applyFont="1" applyFill="1" applyBorder="1" applyAlignment="1">
      <alignment horizontal="center" vertical="center" wrapText="1"/>
    </xf>
    <xf numFmtId="41" fontId="3" fillId="4" borderId="12" xfId="1" applyFont="1" applyFill="1" applyBorder="1" applyAlignment="1">
      <alignment horizontal="center" vertical="center" wrapText="1"/>
    </xf>
    <xf numFmtId="0" fontId="7" fillId="0" borderId="2" xfId="0" applyFont="1" applyBorder="1" applyAlignment="1">
      <alignment horizontal="left"/>
    </xf>
    <xf numFmtId="41" fontId="7" fillId="0" borderId="4" xfId="1" applyFont="1" applyBorder="1" applyAlignment="1">
      <alignment horizontal="center"/>
    </xf>
    <xf numFmtId="0" fontId="7" fillId="0" borderId="7" xfId="0" applyFont="1" applyBorder="1" applyAlignment="1">
      <alignment horizontal="left"/>
    </xf>
    <xf numFmtId="41" fontId="7" fillId="0" borderId="9" xfId="1" applyFont="1" applyBorder="1" applyAlignment="1">
      <alignment horizontal="center"/>
    </xf>
  </cellXfs>
  <cellStyles count="2">
    <cellStyle name="Millares [0]" xfId="1" builtinId="6"/>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9</xdr:col>
      <xdr:colOff>47624</xdr:colOff>
      <xdr:row>1</xdr:row>
      <xdr:rowOff>84616</xdr:rowOff>
    </xdr:from>
    <xdr:to>
      <xdr:col>18</xdr:col>
      <xdr:colOff>506695</xdr:colOff>
      <xdr:row>15</xdr:row>
      <xdr:rowOff>136965</xdr:rowOff>
    </xdr:to>
    <xdr:pic>
      <xdr:nvPicPr>
        <xdr:cNvPr id="2" name="Imagen 1">
          <a:extLst>
            <a:ext uri="{FF2B5EF4-FFF2-40B4-BE49-F238E27FC236}">
              <a16:creationId xmlns:a16="http://schemas.microsoft.com/office/drawing/2014/main" id="{A1C0A763-B459-44C1-140A-A91BB28D2F74}"/>
            </a:ext>
          </a:extLst>
        </xdr:cNvPr>
        <xdr:cNvPicPr>
          <a:picLocks noChangeAspect="1"/>
        </xdr:cNvPicPr>
      </xdr:nvPicPr>
      <xdr:blipFill>
        <a:blip xmlns:r="http://schemas.openxmlformats.org/officeDocument/2006/relationships" r:embed="rId1"/>
        <a:stretch>
          <a:fillRect/>
        </a:stretch>
      </xdr:blipFill>
      <xdr:spPr>
        <a:xfrm>
          <a:off x="6554390" y="266187"/>
          <a:ext cx="7317071" cy="2505036"/>
        </a:xfrm>
        <a:prstGeom prst="rect">
          <a:avLst/>
        </a:prstGeom>
        <a:ln w="28575">
          <a:solidFill>
            <a:srgbClr val="0000FF"/>
          </a:solidFill>
        </a:ln>
      </xdr:spPr>
    </xdr:pic>
    <xdr:clientData/>
  </xdr:twoCellAnchor>
  <xdr:twoCellAnchor editAs="oneCell">
    <xdr:from>
      <xdr:col>9</xdr:col>
      <xdr:colOff>2977</xdr:colOff>
      <xdr:row>14</xdr:row>
      <xdr:rowOff>99048</xdr:rowOff>
    </xdr:from>
    <xdr:to>
      <xdr:col>13</xdr:col>
      <xdr:colOff>664439</xdr:colOff>
      <xdr:row>24</xdr:row>
      <xdr:rowOff>58961</xdr:rowOff>
    </xdr:to>
    <xdr:pic>
      <xdr:nvPicPr>
        <xdr:cNvPr id="3" name="Imagen 2">
          <a:extLst>
            <a:ext uri="{FF2B5EF4-FFF2-40B4-BE49-F238E27FC236}">
              <a16:creationId xmlns:a16="http://schemas.microsoft.com/office/drawing/2014/main" id="{9362012C-AD28-10B5-610E-EC4694CCCF39}"/>
            </a:ext>
          </a:extLst>
        </xdr:cNvPr>
        <xdr:cNvPicPr>
          <a:picLocks noChangeAspect="1"/>
        </xdr:cNvPicPr>
      </xdr:nvPicPr>
      <xdr:blipFill>
        <a:blip xmlns:r="http://schemas.openxmlformats.org/officeDocument/2006/relationships" r:embed="rId2"/>
        <a:stretch>
          <a:fillRect/>
        </a:stretch>
      </xdr:blipFill>
      <xdr:spPr>
        <a:xfrm>
          <a:off x="6509743" y="2551736"/>
          <a:ext cx="3709462" cy="1680366"/>
        </a:xfrm>
        <a:prstGeom prst="rect">
          <a:avLst/>
        </a:prstGeom>
        <a:ln w="25400">
          <a:solidFill>
            <a:schemeClr val="tx1"/>
          </a:solidFill>
        </a:ln>
      </xdr:spPr>
    </xdr:pic>
    <xdr:clientData/>
  </xdr:twoCellAnchor>
  <xdr:twoCellAnchor editAs="oneCell">
    <xdr:from>
      <xdr:col>9</xdr:col>
      <xdr:colOff>86319</xdr:colOff>
      <xdr:row>24</xdr:row>
      <xdr:rowOff>172640</xdr:rowOff>
    </xdr:from>
    <xdr:to>
      <xdr:col>14</xdr:col>
      <xdr:colOff>408470</xdr:colOff>
      <xdr:row>45</xdr:row>
      <xdr:rowOff>169115</xdr:rowOff>
    </xdr:to>
    <xdr:pic>
      <xdr:nvPicPr>
        <xdr:cNvPr id="4" name="Imagen 3">
          <a:extLst>
            <a:ext uri="{FF2B5EF4-FFF2-40B4-BE49-F238E27FC236}">
              <a16:creationId xmlns:a16="http://schemas.microsoft.com/office/drawing/2014/main" id="{1C049274-A0EE-B7F8-35E6-AC45F6338459}"/>
            </a:ext>
          </a:extLst>
        </xdr:cNvPr>
        <xdr:cNvPicPr>
          <a:picLocks noChangeAspect="1"/>
        </xdr:cNvPicPr>
      </xdr:nvPicPr>
      <xdr:blipFill>
        <a:blip xmlns:r="http://schemas.openxmlformats.org/officeDocument/2006/relationships" r:embed="rId3"/>
        <a:stretch>
          <a:fillRect/>
        </a:stretch>
      </xdr:blipFill>
      <xdr:spPr>
        <a:xfrm>
          <a:off x="6593085" y="4345781"/>
          <a:ext cx="4132151" cy="3589186"/>
        </a:xfrm>
        <a:prstGeom prst="rect">
          <a:avLst/>
        </a:prstGeom>
        <a:ln w="22225">
          <a:solidFill>
            <a:schemeClr val="tx1"/>
          </a:solidFill>
        </a:ln>
      </xdr:spPr>
    </xdr:pic>
    <xdr:clientData/>
  </xdr:twoCellAnchor>
  <xdr:twoCellAnchor editAs="oneCell">
    <xdr:from>
      <xdr:col>0</xdr:col>
      <xdr:colOff>0</xdr:colOff>
      <xdr:row>47</xdr:row>
      <xdr:rowOff>72662</xdr:rowOff>
    </xdr:from>
    <xdr:to>
      <xdr:col>12</xdr:col>
      <xdr:colOff>163202</xdr:colOff>
      <xdr:row>68</xdr:row>
      <xdr:rowOff>88739</xdr:rowOff>
    </xdr:to>
    <xdr:pic>
      <xdr:nvPicPr>
        <xdr:cNvPr id="5" name="Imagen 4">
          <a:extLst>
            <a:ext uri="{FF2B5EF4-FFF2-40B4-BE49-F238E27FC236}">
              <a16:creationId xmlns:a16="http://schemas.microsoft.com/office/drawing/2014/main" id="{202FBEDD-BA51-1ECC-6A3C-6EB117A7D91D}"/>
            </a:ext>
          </a:extLst>
        </xdr:cNvPr>
        <xdr:cNvPicPr>
          <a:picLocks noChangeAspect="1"/>
        </xdr:cNvPicPr>
      </xdr:nvPicPr>
      <xdr:blipFill>
        <a:blip xmlns:r="http://schemas.openxmlformats.org/officeDocument/2006/relationships" r:embed="rId4"/>
        <a:stretch>
          <a:fillRect/>
        </a:stretch>
      </xdr:blipFill>
      <xdr:spPr>
        <a:xfrm>
          <a:off x="0" y="8201655"/>
          <a:ext cx="8955968" cy="3829053"/>
        </a:xfrm>
        <a:prstGeom prst="rect">
          <a:avLst/>
        </a:prstGeom>
        <a:ln w="254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280987</xdr:colOff>
      <xdr:row>11</xdr:row>
      <xdr:rowOff>0</xdr:rowOff>
    </xdr:from>
    <xdr:to>
      <xdr:col>11</xdr:col>
      <xdr:colOff>407986</xdr:colOff>
      <xdr:row>20</xdr:row>
      <xdr:rowOff>47308</xdr:rowOff>
    </xdr:to>
    <xdr:pic>
      <xdr:nvPicPr>
        <xdr:cNvPr id="2" name="Imagen 1">
          <a:extLst>
            <a:ext uri="{FF2B5EF4-FFF2-40B4-BE49-F238E27FC236}">
              <a16:creationId xmlns:a16="http://schemas.microsoft.com/office/drawing/2014/main" id="{0BF58661-BDAB-F719-69D6-2004A5B84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987" y="2914650"/>
          <a:ext cx="7596187" cy="1585595"/>
        </a:xfrm>
        <a:prstGeom prst="rect">
          <a:avLst/>
        </a:prstGeom>
        <a:ln w="15875">
          <a:solidFill>
            <a:schemeClr val="tx1"/>
          </a:solidFill>
        </a:ln>
      </xdr:spPr>
    </xdr:pic>
    <xdr:clientData/>
  </xdr:twoCellAnchor>
  <xdr:twoCellAnchor editAs="oneCell">
    <xdr:from>
      <xdr:col>3</xdr:col>
      <xdr:colOff>547688</xdr:colOff>
      <xdr:row>14</xdr:row>
      <xdr:rowOff>139473</xdr:rowOff>
    </xdr:from>
    <xdr:to>
      <xdr:col>11</xdr:col>
      <xdr:colOff>226152</xdr:colOff>
      <xdr:row>20</xdr:row>
      <xdr:rowOff>84137</xdr:rowOff>
    </xdr:to>
    <xdr:pic>
      <xdr:nvPicPr>
        <xdr:cNvPr id="4" name="Imagen 3">
          <a:extLst>
            <a:ext uri="{FF2B5EF4-FFF2-40B4-BE49-F238E27FC236}">
              <a16:creationId xmlns:a16="http://schemas.microsoft.com/office/drawing/2014/main" id="{83F92A82-BFE8-7CB4-B3A1-026DB82116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23483" y="2473098"/>
          <a:ext cx="4872990" cy="965200"/>
        </a:xfrm>
        <a:prstGeom prst="rect">
          <a:avLst/>
        </a:prstGeom>
        <a:ln w="2222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509587</xdr:colOff>
      <xdr:row>14</xdr:row>
      <xdr:rowOff>0</xdr:rowOff>
    </xdr:from>
    <xdr:to>
      <xdr:col>5</xdr:col>
      <xdr:colOff>1085532</xdr:colOff>
      <xdr:row>28</xdr:row>
      <xdr:rowOff>66675</xdr:rowOff>
    </xdr:to>
    <xdr:pic>
      <xdr:nvPicPr>
        <xdr:cNvPr id="4" name="Imagen 3">
          <a:extLst>
            <a:ext uri="{FF2B5EF4-FFF2-40B4-BE49-F238E27FC236}">
              <a16:creationId xmlns:a16="http://schemas.microsoft.com/office/drawing/2014/main" id="{F5880CFA-C581-527C-BDAD-657F7217D3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84" y="2428875"/>
          <a:ext cx="5139016" cy="2483644"/>
        </a:xfrm>
        <a:prstGeom prst="rect">
          <a:avLst/>
        </a:prstGeom>
        <a:ln w="31750">
          <a:solidFill>
            <a:schemeClr val="tx1"/>
          </a:solidFill>
        </a:ln>
      </xdr:spPr>
    </xdr:pic>
    <xdr:clientData/>
  </xdr:twoCellAnchor>
  <xdr:twoCellAnchor>
    <xdr:from>
      <xdr:col>1</xdr:col>
      <xdr:colOff>532805</xdr:colOff>
      <xdr:row>16</xdr:row>
      <xdr:rowOff>26789</xdr:rowOff>
    </xdr:from>
    <xdr:to>
      <xdr:col>5</xdr:col>
      <xdr:colOff>1083468</xdr:colOff>
      <xdr:row>17</xdr:row>
      <xdr:rowOff>59531</xdr:rowOff>
    </xdr:to>
    <xdr:sp macro="" textlink="">
      <xdr:nvSpPr>
        <xdr:cNvPr id="2" name="Rectángulo 1">
          <a:extLst>
            <a:ext uri="{FF2B5EF4-FFF2-40B4-BE49-F238E27FC236}">
              <a16:creationId xmlns:a16="http://schemas.microsoft.com/office/drawing/2014/main" id="{11A520E5-95C7-0B51-6EA2-FF1B0E6EC94F}"/>
            </a:ext>
          </a:extLst>
        </xdr:cNvPr>
        <xdr:cNvSpPr/>
      </xdr:nvSpPr>
      <xdr:spPr>
        <a:xfrm>
          <a:off x="812602" y="2800945"/>
          <a:ext cx="5113734" cy="205383"/>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5</xdr:col>
      <xdr:colOff>735211</xdr:colOff>
      <xdr:row>15</xdr:row>
      <xdr:rowOff>59531</xdr:rowOff>
    </xdr:from>
    <xdr:to>
      <xdr:col>5</xdr:col>
      <xdr:colOff>1083469</xdr:colOff>
      <xdr:row>28</xdr:row>
      <xdr:rowOff>68461</xdr:rowOff>
    </xdr:to>
    <xdr:sp macro="" textlink="">
      <xdr:nvSpPr>
        <xdr:cNvPr id="3" name="Rectángulo 2">
          <a:extLst>
            <a:ext uri="{FF2B5EF4-FFF2-40B4-BE49-F238E27FC236}">
              <a16:creationId xmlns:a16="http://schemas.microsoft.com/office/drawing/2014/main" id="{392F17E6-0493-42FF-945B-2535090AB93C}"/>
            </a:ext>
          </a:extLst>
        </xdr:cNvPr>
        <xdr:cNvSpPr/>
      </xdr:nvSpPr>
      <xdr:spPr>
        <a:xfrm>
          <a:off x="5578079" y="2661047"/>
          <a:ext cx="348258" cy="2253258"/>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536376</xdr:colOff>
      <xdr:row>18</xdr:row>
      <xdr:rowOff>9524</xdr:rowOff>
    </xdr:from>
    <xdr:to>
      <xdr:col>5</xdr:col>
      <xdr:colOff>1087039</xdr:colOff>
      <xdr:row>19</xdr:row>
      <xdr:rowOff>42267</xdr:rowOff>
    </xdr:to>
    <xdr:sp macro="" textlink="">
      <xdr:nvSpPr>
        <xdr:cNvPr id="5" name="Rectángulo 4">
          <a:extLst>
            <a:ext uri="{FF2B5EF4-FFF2-40B4-BE49-F238E27FC236}">
              <a16:creationId xmlns:a16="http://schemas.microsoft.com/office/drawing/2014/main" id="{A5E527AE-97B7-4D24-9126-4B2F7FEEB31E}"/>
            </a:ext>
          </a:extLst>
        </xdr:cNvPr>
        <xdr:cNvSpPr/>
      </xdr:nvSpPr>
      <xdr:spPr>
        <a:xfrm>
          <a:off x="816173" y="3128962"/>
          <a:ext cx="5113734" cy="205383"/>
        </a:xfrm>
        <a:prstGeom prst="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533995</xdr:colOff>
      <xdr:row>24</xdr:row>
      <xdr:rowOff>84534</xdr:rowOff>
    </xdr:from>
    <xdr:to>
      <xdr:col>5</xdr:col>
      <xdr:colOff>1084658</xdr:colOff>
      <xdr:row>25</xdr:row>
      <xdr:rowOff>117276</xdr:rowOff>
    </xdr:to>
    <xdr:sp macro="" textlink="">
      <xdr:nvSpPr>
        <xdr:cNvPr id="6" name="Rectángulo 5">
          <a:extLst>
            <a:ext uri="{FF2B5EF4-FFF2-40B4-BE49-F238E27FC236}">
              <a16:creationId xmlns:a16="http://schemas.microsoft.com/office/drawing/2014/main" id="{A781E8F7-9FB6-4FCA-9F64-8318C4CC4A17}"/>
            </a:ext>
          </a:extLst>
        </xdr:cNvPr>
        <xdr:cNvSpPr/>
      </xdr:nvSpPr>
      <xdr:spPr>
        <a:xfrm>
          <a:off x="813792" y="4239815"/>
          <a:ext cx="5113734" cy="205383"/>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528637</xdr:colOff>
      <xdr:row>27</xdr:row>
      <xdr:rowOff>73223</xdr:rowOff>
    </xdr:from>
    <xdr:to>
      <xdr:col>5</xdr:col>
      <xdr:colOff>1079300</xdr:colOff>
      <xdr:row>28</xdr:row>
      <xdr:rowOff>105965</xdr:rowOff>
    </xdr:to>
    <xdr:sp macro="" textlink="">
      <xdr:nvSpPr>
        <xdr:cNvPr id="7" name="Rectángulo 6">
          <a:extLst>
            <a:ext uri="{FF2B5EF4-FFF2-40B4-BE49-F238E27FC236}">
              <a16:creationId xmlns:a16="http://schemas.microsoft.com/office/drawing/2014/main" id="{71F3895F-C013-4FC9-9F31-EF8CE5C9D84E}"/>
            </a:ext>
          </a:extLst>
        </xdr:cNvPr>
        <xdr:cNvSpPr/>
      </xdr:nvSpPr>
      <xdr:spPr>
        <a:xfrm>
          <a:off x="808434" y="4746426"/>
          <a:ext cx="5113734" cy="20538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14654</xdr:colOff>
      <xdr:row>3</xdr:row>
      <xdr:rowOff>21981</xdr:rowOff>
    </xdr:from>
    <xdr:to>
      <xdr:col>6</xdr:col>
      <xdr:colOff>21981</xdr:colOff>
      <xdr:row>6</xdr:row>
      <xdr:rowOff>168519</xdr:rowOff>
    </xdr:to>
    <xdr:sp macro="" textlink="">
      <xdr:nvSpPr>
        <xdr:cNvPr id="2" name="Rectángulo 1">
          <a:extLst>
            <a:ext uri="{FF2B5EF4-FFF2-40B4-BE49-F238E27FC236}">
              <a16:creationId xmlns:a16="http://schemas.microsoft.com/office/drawing/2014/main" id="{CF41ACCA-DC4A-E04B-60B6-711CFBBF2CB4}"/>
            </a:ext>
          </a:extLst>
        </xdr:cNvPr>
        <xdr:cNvSpPr/>
      </xdr:nvSpPr>
      <xdr:spPr>
        <a:xfrm>
          <a:off x="5205779" y="545856"/>
          <a:ext cx="1388452" cy="663086"/>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13187</xdr:colOff>
      <xdr:row>8</xdr:row>
      <xdr:rowOff>137746</xdr:rowOff>
    </xdr:from>
    <xdr:to>
      <xdr:col>5</xdr:col>
      <xdr:colOff>3663</xdr:colOff>
      <xdr:row>10</xdr:row>
      <xdr:rowOff>3664</xdr:rowOff>
    </xdr:to>
    <xdr:sp macro="" textlink="">
      <xdr:nvSpPr>
        <xdr:cNvPr id="3" name="Rectángulo 2">
          <a:extLst>
            <a:ext uri="{FF2B5EF4-FFF2-40B4-BE49-F238E27FC236}">
              <a16:creationId xmlns:a16="http://schemas.microsoft.com/office/drawing/2014/main" id="{3E9880D5-DC65-4F91-B79A-D7CFFF405CBF}"/>
            </a:ext>
          </a:extLst>
        </xdr:cNvPr>
        <xdr:cNvSpPr/>
      </xdr:nvSpPr>
      <xdr:spPr>
        <a:xfrm>
          <a:off x="207351" y="1390650"/>
          <a:ext cx="4987437" cy="210283"/>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4</xdr:col>
      <xdr:colOff>26375</xdr:colOff>
      <xdr:row>3</xdr:row>
      <xdr:rowOff>8059</xdr:rowOff>
    </xdr:from>
    <xdr:to>
      <xdr:col>5</xdr:col>
      <xdr:colOff>14654</xdr:colOff>
      <xdr:row>12</xdr:row>
      <xdr:rowOff>47625</xdr:rowOff>
    </xdr:to>
    <xdr:sp macro="" textlink="">
      <xdr:nvSpPr>
        <xdr:cNvPr id="4" name="Rectángulo 3">
          <a:extLst>
            <a:ext uri="{FF2B5EF4-FFF2-40B4-BE49-F238E27FC236}">
              <a16:creationId xmlns:a16="http://schemas.microsoft.com/office/drawing/2014/main" id="{1B4676DD-380D-4F92-9819-8B9A7A2D95EA}"/>
            </a:ext>
          </a:extLst>
        </xdr:cNvPr>
        <xdr:cNvSpPr/>
      </xdr:nvSpPr>
      <xdr:spPr>
        <a:xfrm>
          <a:off x="4492135" y="531934"/>
          <a:ext cx="713644" cy="1457326"/>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11722</xdr:colOff>
      <xdr:row>10</xdr:row>
      <xdr:rowOff>733</xdr:rowOff>
    </xdr:from>
    <xdr:to>
      <xdr:col>5</xdr:col>
      <xdr:colOff>2198</xdr:colOff>
      <xdr:row>11</xdr:row>
      <xdr:rowOff>38833</xdr:rowOff>
    </xdr:to>
    <xdr:sp macro="" textlink="">
      <xdr:nvSpPr>
        <xdr:cNvPr id="5" name="Rectángulo 4">
          <a:extLst>
            <a:ext uri="{FF2B5EF4-FFF2-40B4-BE49-F238E27FC236}">
              <a16:creationId xmlns:a16="http://schemas.microsoft.com/office/drawing/2014/main" id="{361EACF5-5E24-454E-87ED-56ADED9A3013}"/>
            </a:ext>
          </a:extLst>
        </xdr:cNvPr>
        <xdr:cNvSpPr/>
      </xdr:nvSpPr>
      <xdr:spPr>
        <a:xfrm>
          <a:off x="205886" y="1598002"/>
          <a:ext cx="4987437" cy="210283"/>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7448</xdr:colOff>
      <xdr:row>11</xdr:row>
      <xdr:rowOff>22408</xdr:rowOff>
    </xdr:from>
    <xdr:to>
      <xdr:col>4</xdr:col>
      <xdr:colOff>720237</xdr:colOff>
      <xdr:row>12</xdr:row>
      <xdr:rowOff>15875</xdr:rowOff>
    </xdr:to>
    <xdr:sp macro="" textlink="">
      <xdr:nvSpPr>
        <xdr:cNvPr id="6" name="Rectángulo 5">
          <a:extLst>
            <a:ext uri="{FF2B5EF4-FFF2-40B4-BE49-F238E27FC236}">
              <a16:creationId xmlns:a16="http://schemas.microsoft.com/office/drawing/2014/main" id="{0AD34C57-46FC-4985-8AEB-0A51A151AF3E}"/>
            </a:ext>
          </a:extLst>
        </xdr:cNvPr>
        <xdr:cNvSpPr/>
      </xdr:nvSpPr>
      <xdr:spPr>
        <a:xfrm>
          <a:off x="201917" y="1780565"/>
          <a:ext cx="4979195" cy="164123"/>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3</xdr:col>
      <xdr:colOff>3478</xdr:colOff>
      <xdr:row>3</xdr:row>
      <xdr:rowOff>8057</xdr:rowOff>
    </xdr:from>
    <xdr:to>
      <xdr:col>4</xdr:col>
      <xdr:colOff>11906</xdr:colOff>
      <xdr:row>15</xdr:row>
      <xdr:rowOff>11905</xdr:rowOff>
    </xdr:to>
    <xdr:sp macro="" textlink="">
      <xdr:nvSpPr>
        <xdr:cNvPr id="7" name="Rectángulo 6">
          <a:extLst>
            <a:ext uri="{FF2B5EF4-FFF2-40B4-BE49-F238E27FC236}">
              <a16:creationId xmlns:a16="http://schemas.microsoft.com/office/drawing/2014/main" id="{D67C1E3E-8F37-460D-9CD6-690B471D9224}"/>
            </a:ext>
          </a:extLst>
        </xdr:cNvPr>
        <xdr:cNvSpPr/>
      </xdr:nvSpPr>
      <xdr:spPr>
        <a:xfrm>
          <a:off x="3626947" y="527964"/>
          <a:ext cx="845834" cy="1928691"/>
        </a:xfrm>
        <a:prstGeom prst="rect">
          <a:avLst/>
        </a:prstGeom>
        <a:noFill/>
        <a:ln w="349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5</xdr:col>
      <xdr:colOff>121810</xdr:colOff>
      <xdr:row>17</xdr:row>
      <xdr:rowOff>10075</xdr:rowOff>
    </xdr:from>
    <xdr:to>
      <xdr:col>6</xdr:col>
      <xdr:colOff>129137</xdr:colOff>
      <xdr:row>19</xdr:row>
      <xdr:rowOff>51594</xdr:rowOff>
    </xdr:to>
    <xdr:sp macro="" textlink="">
      <xdr:nvSpPr>
        <xdr:cNvPr id="8" name="Rectángulo 7">
          <a:extLst>
            <a:ext uri="{FF2B5EF4-FFF2-40B4-BE49-F238E27FC236}">
              <a16:creationId xmlns:a16="http://schemas.microsoft.com/office/drawing/2014/main" id="{E22F5568-8C55-4C29-81D7-5D17D5ECF67B}"/>
            </a:ext>
          </a:extLst>
        </xdr:cNvPr>
        <xdr:cNvSpPr/>
      </xdr:nvSpPr>
      <xdr:spPr>
        <a:xfrm>
          <a:off x="5304998" y="2696919"/>
          <a:ext cx="1388452" cy="275675"/>
        </a:xfrm>
        <a:prstGeom prst="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68033</xdr:colOff>
      <xdr:row>0</xdr:row>
      <xdr:rowOff>56456</xdr:rowOff>
    </xdr:from>
    <xdr:to>
      <xdr:col>12</xdr:col>
      <xdr:colOff>321197</xdr:colOff>
      <xdr:row>11</xdr:row>
      <xdr:rowOff>88446</xdr:rowOff>
    </xdr:to>
    <xdr:pic>
      <xdr:nvPicPr>
        <xdr:cNvPr id="2" name="Imagen 1">
          <a:extLst>
            <a:ext uri="{FF2B5EF4-FFF2-40B4-BE49-F238E27FC236}">
              <a16:creationId xmlns:a16="http://schemas.microsoft.com/office/drawing/2014/main" id="{343983C6-0C79-320F-9FF2-9FF82D48E85F}"/>
            </a:ext>
          </a:extLst>
        </xdr:cNvPr>
        <xdr:cNvPicPr>
          <a:picLocks noChangeAspect="1"/>
        </xdr:cNvPicPr>
      </xdr:nvPicPr>
      <xdr:blipFill>
        <a:blip xmlns:r="http://schemas.openxmlformats.org/officeDocument/2006/relationships" r:embed="rId1"/>
        <a:stretch>
          <a:fillRect/>
        </a:stretch>
      </xdr:blipFill>
      <xdr:spPr>
        <a:xfrm>
          <a:off x="6983864" y="56456"/>
          <a:ext cx="4716307" cy="1858749"/>
        </a:xfrm>
        <a:prstGeom prst="rect">
          <a:avLst/>
        </a:prstGeom>
        <a:ln w="1905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571500</xdr:colOff>
      <xdr:row>36</xdr:row>
      <xdr:rowOff>3766</xdr:rowOff>
    </xdr:to>
    <xdr:pic>
      <xdr:nvPicPr>
        <xdr:cNvPr id="2" name="Imagen 1">
          <a:extLst>
            <a:ext uri="{FF2B5EF4-FFF2-40B4-BE49-F238E27FC236}">
              <a16:creationId xmlns:a16="http://schemas.microsoft.com/office/drawing/2014/main" id="{04C34132-2FC2-4036-BB5F-4C358C82D8F2}"/>
            </a:ext>
          </a:extLst>
        </xdr:cNvPr>
        <xdr:cNvPicPr>
          <a:picLocks noChangeAspect="1"/>
        </xdr:cNvPicPr>
      </xdr:nvPicPr>
      <xdr:blipFill>
        <a:blip xmlns:r="http://schemas.openxmlformats.org/officeDocument/2006/relationships" r:embed="rId1"/>
        <a:stretch>
          <a:fillRect/>
        </a:stretch>
      </xdr:blipFill>
      <xdr:spPr>
        <a:xfrm>
          <a:off x="0" y="0"/>
          <a:ext cx="11239500" cy="6518866"/>
        </a:xfrm>
        <a:prstGeom prst="rect">
          <a:avLst/>
        </a:prstGeom>
        <a:ln w="254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771525</xdr:colOff>
      <xdr:row>9</xdr:row>
      <xdr:rowOff>33337</xdr:rowOff>
    </xdr:from>
    <xdr:to>
      <xdr:col>6</xdr:col>
      <xdr:colOff>881062</xdr:colOff>
      <xdr:row>12</xdr:row>
      <xdr:rowOff>57150</xdr:rowOff>
    </xdr:to>
    <xdr:sp macro="" textlink="">
      <xdr:nvSpPr>
        <xdr:cNvPr id="2" name="Flecha: curvada hacia abajo 1">
          <a:extLst>
            <a:ext uri="{FF2B5EF4-FFF2-40B4-BE49-F238E27FC236}">
              <a16:creationId xmlns:a16="http://schemas.microsoft.com/office/drawing/2014/main" id="{047D0BD5-13A0-4D01-AFC4-86F043DFECF0}"/>
            </a:ext>
          </a:extLst>
        </xdr:cNvPr>
        <xdr:cNvSpPr/>
      </xdr:nvSpPr>
      <xdr:spPr>
        <a:xfrm>
          <a:off x="1781175" y="1790700"/>
          <a:ext cx="5900737" cy="609600"/>
        </a:xfrm>
        <a:prstGeom prst="curved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solidFill>
              <a:schemeClr val="tx1"/>
            </a:solidFill>
          </a:endParaRPr>
        </a:p>
      </xdr:txBody>
    </xdr:sp>
    <xdr:clientData/>
  </xdr:twoCellAnchor>
  <xdr:twoCellAnchor>
    <xdr:from>
      <xdr:col>2</xdr:col>
      <xdr:colOff>804863</xdr:colOff>
      <xdr:row>13</xdr:row>
      <xdr:rowOff>185738</xdr:rowOff>
    </xdr:from>
    <xdr:to>
      <xdr:col>2</xdr:col>
      <xdr:colOff>811213</xdr:colOff>
      <xdr:row>16</xdr:row>
      <xdr:rowOff>102660</xdr:rowOff>
    </xdr:to>
    <xdr:cxnSp macro="">
      <xdr:nvCxnSpPr>
        <xdr:cNvPr id="3" name="Conector recto de flecha 2">
          <a:extLst>
            <a:ext uri="{FF2B5EF4-FFF2-40B4-BE49-F238E27FC236}">
              <a16:creationId xmlns:a16="http://schemas.microsoft.com/office/drawing/2014/main" id="{C53569A1-5F39-4681-8543-F86D21C57075}"/>
            </a:ext>
          </a:extLst>
        </xdr:cNvPr>
        <xdr:cNvCxnSpPr/>
      </xdr:nvCxnSpPr>
      <xdr:spPr>
        <a:xfrm flipH="1">
          <a:off x="1814513" y="2724151"/>
          <a:ext cx="6350" cy="502709"/>
        </a:xfrm>
        <a:prstGeom prst="straightConnector1">
          <a:avLst/>
        </a:prstGeom>
        <a:ln w="19050">
          <a:solidFill>
            <a:srgbClr val="3333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814388</xdr:colOff>
      <xdr:row>14</xdr:row>
      <xdr:rowOff>9525</xdr:rowOff>
    </xdr:from>
    <xdr:to>
      <xdr:col>6</xdr:col>
      <xdr:colOff>819150</xdr:colOff>
      <xdr:row>15</xdr:row>
      <xdr:rowOff>161925</xdr:rowOff>
    </xdr:to>
    <xdr:cxnSp macro="">
      <xdr:nvCxnSpPr>
        <xdr:cNvPr id="4" name="Conector recto de flecha 3">
          <a:extLst>
            <a:ext uri="{FF2B5EF4-FFF2-40B4-BE49-F238E27FC236}">
              <a16:creationId xmlns:a16="http://schemas.microsoft.com/office/drawing/2014/main" id="{021AA888-8D94-4746-BAB2-3EA46B9CD448}"/>
            </a:ext>
          </a:extLst>
        </xdr:cNvPr>
        <xdr:cNvCxnSpPr/>
      </xdr:nvCxnSpPr>
      <xdr:spPr>
        <a:xfrm flipH="1">
          <a:off x="7615238" y="2743200"/>
          <a:ext cx="4762" cy="347663"/>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771525</xdr:colOff>
      <xdr:row>9</xdr:row>
      <xdr:rowOff>33337</xdr:rowOff>
    </xdr:from>
    <xdr:to>
      <xdr:col>6</xdr:col>
      <xdr:colOff>881062</xdr:colOff>
      <xdr:row>12</xdr:row>
      <xdr:rowOff>57150</xdr:rowOff>
    </xdr:to>
    <xdr:sp macro="" textlink="">
      <xdr:nvSpPr>
        <xdr:cNvPr id="2" name="Flecha: curvada hacia abajo 1">
          <a:extLst>
            <a:ext uri="{FF2B5EF4-FFF2-40B4-BE49-F238E27FC236}">
              <a16:creationId xmlns:a16="http://schemas.microsoft.com/office/drawing/2014/main" id="{D877C209-D0FB-40F7-B6F2-7E62F852C4B9}"/>
            </a:ext>
          </a:extLst>
        </xdr:cNvPr>
        <xdr:cNvSpPr/>
      </xdr:nvSpPr>
      <xdr:spPr>
        <a:xfrm>
          <a:off x="1781175" y="1790700"/>
          <a:ext cx="5900737" cy="609600"/>
        </a:xfrm>
        <a:prstGeom prst="curved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solidFill>
              <a:schemeClr val="tx1"/>
            </a:solidFill>
          </a:endParaRPr>
        </a:p>
      </xdr:txBody>
    </xdr:sp>
    <xdr:clientData/>
  </xdr:twoCellAnchor>
  <xdr:twoCellAnchor>
    <xdr:from>
      <xdr:col>2</xdr:col>
      <xdr:colOff>804863</xdr:colOff>
      <xdr:row>13</xdr:row>
      <xdr:rowOff>185738</xdr:rowOff>
    </xdr:from>
    <xdr:to>
      <xdr:col>2</xdr:col>
      <xdr:colOff>811213</xdr:colOff>
      <xdr:row>16</xdr:row>
      <xdr:rowOff>102660</xdr:rowOff>
    </xdr:to>
    <xdr:cxnSp macro="">
      <xdr:nvCxnSpPr>
        <xdr:cNvPr id="3" name="Conector recto de flecha 2">
          <a:extLst>
            <a:ext uri="{FF2B5EF4-FFF2-40B4-BE49-F238E27FC236}">
              <a16:creationId xmlns:a16="http://schemas.microsoft.com/office/drawing/2014/main" id="{7FC917C9-ADD4-4B87-BACC-DA1B9D737A9D}"/>
            </a:ext>
          </a:extLst>
        </xdr:cNvPr>
        <xdr:cNvCxnSpPr/>
      </xdr:nvCxnSpPr>
      <xdr:spPr>
        <a:xfrm flipH="1">
          <a:off x="1814513" y="2724151"/>
          <a:ext cx="6350" cy="502709"/>
        </a:xfrm>
        <a:prstGeom prst="straightConnector1">
          <a:avLst/>
        </a:prstGeom>
        <a:ln w="19050">
          <a:solidFill>
            <a:srgbClr val="3333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814388</xdr:colOff>
      <xdr:row>14</xdr:row>
      <xdr:rowOff>9525</xdr:rowOff>
    </xdr:from>
    <xdr:to>
      <xdr:col>6</xdr:col>
      <xdr:colOff>819150</xdr:colOff>
      <xdr:row>15</xdr:row>
      <xdr:rowOff>161925</xdr:rowOff>
    </xdr:to>
    <xdr:cxnSp macro="">
      <xdr:nvCxnSpPr>
        <xdr:cNvPr id="4" name="Conector recto de flecha 3">
          <a:extLst>
            <a:ext uri="{FF2B5EF4-FFF2-40B4-BE49-F238E27FC236}">
              <a16:creationId xmlns:a16="http://schemas.microsoft.com/office/drawing/2014/main" id="{20BE6811-AA15-4F4D-823C-0F9B61638913}"/>
            </a:ext>
          </a:extLst>
        </xdr:cNvPr>
        <xdr:cNvCxnSpPr/>
      </xdr:nvCxnSpPr>
      <xdr:spPr>
        <a:xfrm flipH="1">
          <a:off x="7615238" y="2743200"/>
          <a:ext cx="4762" cy="347663"/>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6E69-237E-4ECD-8896-735D04E3CA95}">
  <dimension ref="B1:I44"/>
  <sheetViews>
    <sheetView showGridLines="0" tabSelected="1" zoomScale="160" zoomScaleNormal="160" workbookViewId="0">
      <selection activeCell="D7" sqref="D7"/>
    </sheetView>
  </sheetViews>
  <sheetFormatPr baseColWidth="10" defaultRowHeight="14.25" x14ac:dyDescent="0.45"/>
  <cols>
    <col min="1" max="1" width="3.1328125" customWidth="1"/>
    <col min="2" max="2" width="11.86328125" customWidth="1"/>
    <col min="5" max="5" width="12.06640625" customWidth="1"/>
  </cols>
  <sheetData>
    <row r="1" spans="2:9" x14ac:dyDescent="0.45">
      <c r="B1" s="289" t="s">
        <v>119</v>
      </c>
      <c r="C1" s="290"/>
      <c r="D1" s="290"/>
      <c r="E1" s="290"/>
      <c r="F1" s="290"/>
      <c r="G1" s="290"/>
      <c r="H1" s="290"/>
      <c r="I1" s="291"/>
    </row>
    <row r="2" spans="2:9" x14ac:dyDescent="0.45">
      <c r="B2" s="292"/>
      <c r="C2" s="293"/>
      <c r="D2" s="293"/>
      <c r="E2" s="293"/>
      <c r="F2" s="293"/>
      <c r="G2" s="293"/>
      <c r="H2" s="293"/>
      <c r="I2" s="294"/>
    </row>
    <row r="3" spans="2:9" x14ac:dyDescent="0.45">
      <c r="B3" s="292"/>
      <c r="C3" s="293"/>
      <c r="D3" s="293"/>
      <c r="E3" s="293"/>
      <c r="F3" s="293"/>
      <c r="G3" s="293"/>
      <c r="H3" s="293"/>
      <c r="I3" s="294"/>
    </row>
    <row r="4" spans="2:9" ht="14.65" thickBot="1" x14ac:dyDescent="0.5">
      <c r="B4" s="295"/>
      <c r="C4" s="296"/>
      <c r="D4" s="296"/>
      <c r="E4" s="296"/>
      <c r="F4" s="296"/>
      <c r="G4" s="296"/>
      <c r="H4" s="296"/>
      <c r="I4" s="297"/>
    </row>
    <row r="5" spans="2:9" x14ac:dyDescent="0.45">
      <c r="B5" s="218"/>
    </row>
    <row r="6" spans="2:9" x14ac:dyDescent="0.45">
      <c r="B6" s="215" t="s">
        <v>120</v>
      </c>
    </row>
    <row r="7" spans="2:9" ht="7.15" customHeight="1" x14ac:dyDescent="0.45">
      <c r="B7" s="218"/>
    </row>
    <row r="8" spans="2:9" x14ac:dyDescent="0.45">
      <c r="B8" s="416" t="s">
        <v>182</v>
      </c>
      <c r="H8" t="s">
        <v>181</v>
      </c>
    </row>
    <row r="9" spans="2:9" x14ac:dyDescent="0.45">
      <c r="B9" s="220" t="s">
        <v>121</v>
      </c>
    </row>
    <row r="10" spans="2:9" x14ac:dyDescent="0.45">
      <c r="B10" s="220" t="s">
        <v>122</v>
      </c>
    </row>
    <row r="11" spans="2:9" x14ac:dyDescent="0.45">
      <c r="B11" s="417" t="s">
        <v>123</v>
      </c>
      <c r="C11" s="418"/>
      <c r="D11" s="418"/>
      <c r="E11" s="418"/>
      <c r="F11" s="418"/>
      <c r="G11" s="418"/>
      <c r="H11" s="418"/>
    </row>
    <row r="12" spans="2:9" x14ac:dyDescent="0.45">
      <c r="B12" s="220" t="s">
        <v>124</v>
      </c>
    </row>
    <row r="13" spans="2:9" x14ac:dyDescent="0.45">
      <c r="B13" s="220" t="s">
        <v>125</v>
      </c>
    </row>
    <row r="14" spans="2:9" x14ac:dyDescent="0.45">
      <c r="B14" s="219"/>
    </row>
    <row r="15" spans="2:9" x14ac:dyDescent="0.45">
      <c r="B15" s="298" t="s">
        <v>126</v>
      </c>
      <c r="C15" s="298"/>
      <c r="D15" s="298"/>
      <c r="E15" s="298"/>
      <c r="F15" s="298"/>
      <c r="G15" s="298"/>
      <c r="H15" s="298"/>
      <c r="I15" s="298"/>
    </row>
    <row r="16" spans="2:9" x14ac:dyDescent="0.45">
      <c r="B16" s="298"/>
      <c r="C16" s="298"/>
      <c r="D16" s="298"/>
      <c r="E16" s="298"/>
      <c r="F16" s="298"/>
      <c r="G16" s="298"/>
      <c r="H16" s="298"/>
      <c r="I16" s="298"/>
    </row>
    <row r="17" spans="2:9" ht="6.75" customHeight="1" x14ac:dyDescent="0.45">
      <c r="B17" s="215"/>
    </row>
    <row r="18" spans="2:9" x14ac:dyDescent="0.45">
      <c r="B18" s="419" t="s">
        <v>183</v>
      </c>
    </row>
    <row r="19" spans="2:9" x14ac:dyDescent="0.45">
      <c r="B19" s="419" t="s">
        <v>184</v>
      </c>
    </row>
    <row r="20" spans="2:9" x14ac:dyDescent="0.45">
      <c r="B20" s="419" t="s">
        <v>185</v>
      </c>
    </row>
    <row r="21" spans="2:9" x14ac:dyDescent="0.45">
      <c r="B21" s="419" t="s">
        <v>186</v>
      </c>
    </row>
    <row r="22" spans="2:9" x14ac:dyDescent="0.45">
      <c r="B22" s="420" t="s">
        <v>127</v>
      </c>
      <c r="C22" s="418"/>
      <c r="D22" s="418"/>
      <c r="E22" s="418"/>
      <c r="F22" s="418"/>
      <c r="G22" s="418"/>
      <c r="H22" s="418"/>
    </row>
    <row r="23" spans="2:9" x14ac:dyDescent="0.45">
      <c r="B23" s="219" t="s">
        <v>128</v>
      </c>
    </row>
    <row r="24" spans="2:9" x14ac:dyDescent="0.45">
      <c r="B24" s="219"/>
    </row>
    <row r="25" spans="2:9" x14ac:dyDescent="0.45">
      <c r="B25" s="215" t="s">
        <v>129</v>
      </c>
    </row>
    <row r="26" spans="2:9" ht="5.65" customHeight="1" x14ac:dyDescent="0.45">
      <c r="B26" s="218"/>
    </row>
    <row r="27" spans="2:9" x14ac:dyDescent="0.45">
      <c r="B27" s="421" t="s">
        <v>187</v>
      </c>
      <c r="C27" s="422"/>
      <c r="D27" s="422"/>
      <c r="E27" s="422"/>
      <c r="F27" s="422"/>
      <c r="G27" s="422"/>
      <c r="H27" s="422"/>
      <c r="I27" s="422"/>
    </row>
    <row r="28" spans="2:9" x14ac:dyDescent="0.45">
      <c r="B28" s="423" t="s">
        <v>188</v>
      </c>
      <c r="C28" s="423"/>
      <c r="D28" s="423"/>
      <c r="E28" s="423"/>
      <c r="F28" s="423"/>
      <c r="G28" s="423"/>
      <c r="H28" s="423"/>
      <c r="I28" s="423"/>
    </row>
    <row r="29" spans="2:9" x14ac:dyDescent="0.45">
      <c r="B29" s="423"/>
      <c r="C29" s="423"/>
      <c r="D29" s="423"/>
      <c r="E29" s="423"/>
      <c r="F29" s="423"/>
      <c r="G29" s="423"/>
      <c r="H29" s="423"/>
      <c r="I29" s="423"/>
    </row>
    <row r="30" spans="2:9" x14ac:dyDescent="0.45">
      <c r="B30" s="299" t="s">
        <v>189</v>
      </c>
      <c r="C30" s="299"/>
      <c r="D30" s="299"/>
      <c r="E30" s="299"/>
      <c r="F30" s="299"/>
      <c r="G30" s="299"/>
      <c r="H30" s="299"/>
      <c r="I30" s="299"/>
    </row>
    <row r="31" spans="2:9" x14ac:dyDescent="0.45">
      <c r="B31" s="299"/>
      <c r="C31" s="299"/>
      <c r="D31" s="299"/>
      <c r="E31" s="299"/>
      <c r="F31" s="299"/>
      <c r="G31" s="299"/>
      <c r="H31" s="299"/>
      <c r="I31" s="299"/>
    </row>
    <row r="32" spans="2:9" x14ac:dyDescent="0.45">
      <c r="B32" s="219" t="s">
        <v>130</v>
      </c>
    </row>
    <row r="33" spans="2:9" x14ac:dyDescent="0.45">
      <c r="B33" s="420" t="s">
        <v>131</v>
      </c>
      <c r="C33" s="418"/>
      <c r="D33" s="418"/>
      <c r="E33" s="418"/>
      <c r="F33" s="418"/>
      <c r="G33" s="418"/>
      <c r="H33" s="418"/>
    </row>
    <row r="34" spans="2:9" x14ac:dyDescent="0.45">
      <c r="B34" s="215"/>
    </row>
    <row r="35" spans="2:9" x14ac:dyDescent="0.45">
      <c r="B35" s="215" t="s">
        <v>132</v>
      </c>
    </row>
    <row r="36" spans="2:9" ht="5.65" customHeight="1" x14ac:dyDescent="0.45">
      <c r="B36" s="218"/>
    </row>
    <row r="37" spans="2:9" x14ac:dyDescent="0.45">
      <c r="B37" s="419" t="s">
        <v>190</v>
      </c>
    </row>
    <row r="38" spans="2:9" x14ac:dyDescent="0.45">
      <c r="B38" s="423" t="s">
        <v>191</v>
      </c>
      <c r="C38" s="423"/>
      <c r="D38" s="423"/>
      <c r="E38" s="423"/>
      <c r="F38" s="423"/>
      <c r="G38" s="423"/>
      <c r="H38" s="423"/>
      <c r="I38" s="423"/>
    </row>
    <row r="39" spans="2:9" x14ac:dyDescent="0.45">
      <c r="B39" s="423"/>
      <c r="C39" s="423"/>
      <c r="D39" s="423"/>
      <c r="E39" s="423"/>
      <c r="F39" s="423"/>
      <c r="G39" s="423"/>
      <c r="H39" s="423"/>
      <c r="I39" s="423"/>
    </row>
    <row r="40" spans="2:9" x14ac:dyDescent="0.45">
      <c r="B40" s="421" t="s">
        <v>192</v>
      </c>
    </row>
    <row r="41" spans="2:9" x14ac:dyDescent="0.45">
      <c r="B41" s="424" t="s">
        <v>193</v>
      </c>
      <c r="C41" s="424"/>
      <c r="D41" s="424"/>
      <c r="E41" s="424"/>
      <c r="F41" s="424"/>
      <c r="G41" s="424"/>
      <c r="H41" s="424"/>
      <c r="I41" s="424"/>
    </row>
    <row r="42" spans="2:9" x14ac:dyDescent="0.45">
      <c r="B42" s="424"/>
      <c r="C42" s="424"/>
      <c r="D42" s="424"/>
      <c r="E42" s="424"/>
      <c r="F42" s="424"/>
      <c r="G42" s="424"/>
      <c r="H42" s="424"/>
      <c r="I42" s="424"/>
    </row>
    <row r="43" spans="2:9" x14ac:dyDescent="0.45">
      <c r="B43" s="219" t="s">
        <v>127</v>
      </c>
    </row>
    <row r="44" spans="2:9" x14ac:dyDescent="0.45">
      <c r="B44" s="420" t="s">
        <v>133</v>
      </c>
      <c r="C44" s="418"/>
      <c r="D44" s="418"/>
      <c r="E44" s="418"/>
      <c r="F44" s="418"/>
      <c r="G44" s="418"/>
      <c r="H44" s="418"/>
    </row>
  </sheetData>
  <mergeCells count="6">
    <mergeCell ref="B41:I42"/>
    <mergeCell ref="B1:I4"/>
    <mergeCell ref="B15:I16"/>
    <mergeCell ref="B28:I29"/>
    <mergeCell ref="B30:I31"/>
    <mergeCell ref="B38:I3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A693-C53A-4242-9894-14CC258BA104}">
  <dimension ref="B1:G24"/>
  <sheetViews>
    <sheetView workbookViewId="0">
      <selection activeCell="J16" sqref="J16"/>
    </sheetView>
  </sheetViews>
  <sheetFormatPr baseColWidth="10" defaultColWidth="11.53125" defaultRowHeight="15" x14ac:dyDescent="0.4"/>
  <cols>
    <col min="1" max="1" width="1.796875" style="244" customWidth="1"/>
    <col min="2" max="2" width="12.86328125" style="244" customWidth="1"/>
    <col min="3" max="3" width="22.19921875" style="244" customWidth="1"/>
    <col min="4" max="4" width="20.53125" style="244" customWidth="1"/>
    <col min="5" max="5" width="20.1328125" style="244" customWidth="1"/>
    <col min="6" max="6" width="22.796875" style="245" customWidth="1"/>
    <col min="7" max="7" width="23.53125" style="245" customWidth="1"/>
    <col min="8" max="16384" width="11.53125" style="244"/>
  </cols>
  <sheetData>
    <row r="1" spans="2:7" ht="15.4" thickBot="1" x14ac:dyDescent="0.45"/>
    <row r="2" spans="2:7" x14ac:dyDescent="0.4">
      <c r="C2" s="397" t="s">
        <v>177</v>
      </c>
      <c r="D2" s="398"/>
      <c r="E2" s="398"/>
      <c r="F2" s="398"/>
      <c r="G2" s="399"/>
    </row>
    <row r="3" spans="2:7" x14ac:dyDescent="0.4">
      <c r="C3" s="400"/>
      <c r="D3" s="401"/>
      <c r="E3" s="401"/>
      <c r="F3" s="401"/>
      <c r="G3" s="402"/>
    </row>
    <row r="4" spans="2:7" x14ac:dyDescent="0.4">
      <c r="C4" s="400"/>
      <c r="D4" s="401"/>
      <c r="E4" s="401"/>
      <c r="F4" s="401"/>
      <c r="G4" s="402"/>
    </row>
    <row r="5" spans="2:7" x14ac:dyDescent="0.4">
      <c r="C5" s="400"/>
      <c r="D5" s="401"/>
      <c r="E5" s="401"/>
      <c r="F5" s="401"/>
      <c r="G5" s="402"/>
    </row>
    <row r="6" spans="2:7" x14ac:dyDescent="0.4">
      <c r="C6" s="400"/>
      <c r="D6" s="401"/>
      <c r="E6" s="401"/>
      <c r="F6" s="401"/>
      <c r="G6" s="402"/>
    </row>
    <row r="7" spans="2:7" x14ac:dyDescent="0.4">
      <c r="C7" s="400"/>
      <c r="D7" s="401"/>
      <c r="E7" s="401"/>
      <c r="F7" s="401"/>
      <c r="G7" s="402"/>
    </row>
    <row r="8" spans="2:7" x14ac:dyDescent="0.4">
      <c r="C8" s="400"/>
      <c r="D8" s="401"/>
      <c r="E8" s="401"/>
      <c r="F8" s="401"/>
      <c r="G8" s="402"/>
    </row>
    <row r="9" spans="2:7" ht="15.4" thickBot="1" x14ac:dyDescent="0.45">
      <c r="C9" s="403"/>
      <c r="D9" s="404"/>
      <c r="E9" s="404"/>
      <c r="F9" s="404"/>
      <c r="G9" s="405"/>
    </row>
    <row r="10" spans="2:7" ht="15.4" thickBot="1" x14ac:dyDescent="0.45"/>
    <row r="11" spans="2:7" ht="15.4" thickBot="1" x14ac:dyDescent="0.45">
      <c r="C11" s="277" t="s">
        <v>166</v>
      </c>
      <c r="D11" s="277" t="s">
        <v>167</v>
      </c>
      <c r="E11" s="278" t="s">
        <v>168</v>
      </c>
      <c r="F11" s="279" t="s">
        <v>169</v>
      </c>
    </row>
    <row r="12" spans="2:7" x14ac:dyDescent="0.4">
      <c r="B12" s="251"/>
      <c r="C12" s="252" t="s">
        <v>178</v>
      </c>
      <c r="D12" s="280">
        <v>950.25</v>
      </c>
      <c r="E12" s="253">
        <v>925.58</v>
      </c>
      <c r="F12" s="281">
        <v>950.25</v>
      </c>
    </row>
    <row r="13" spans="2:7" x14ac:dyDescent="0.4">
      <c r="B13" s="251"/>
      <c r="C13" s="252" t="s">
        <v>179</v>
      </c>
      <c r="D13" s="280">
        <v>970.96</v>
      </c>
      <c r="E13" s="253">
        <v>940.69</v>
      </c>
      <c r="F13" s="281">
        <v>970.96</v>
      </c>
    </row>
    <row r="14" spans="2:7" x14ac:dyDescent="0.4">
      <c r="B14" s="251"/>
      <c r="C14" s="252" t="s">
        <v>170</v>
      </c>
      <c r="D14" s="280">
        <v>945.65</v>
      </c>
      <c r="E14" s="253">
        <v>910.56</v>
      </c>
      <c r="F14" s="281">
        <v>945.65</v>
      </c>
    </row>
    <row r="15" spans="2:7" x14ac:dyDescent="0.4">
      <c r="B15" s="251"/>
      <c r="C15" s="252" t="s">
        <v>4</v>
      </c>
      <c r="D15" s="280">
        <v>946.74</v>
      </c>
      <c r="E15" s="253">
        <v>918.85</v>
      </c>
      <c r="F15" s="281">
        <v>946.74</v>
      </c>
    </row>
    <row r="16" spans="2:7" x14ac:dyDescent="0.4">
      <c r="B16" s="251"/>
      <c r="C16" s="252" t="s">
        <v>171</v>
      </c>
      <c r="D16" s="280">
        <v>924.63</v>
      </c>
      <c r="E16" s="253">
        <v>890.56</v>
      </c>
      <c r="F16" s="281">
        <v>924.63</v>
      </c>
    </row>
    <row r="17" spans="2:7" x14ac:dyDescent="0.4">
      <c r="B17" s="251"/>
      <c r="C17" s="252" t="s">
        <v>172</v>
      </c>
      <c r="D17" s="280">
        <v>930.94</v>
      </c>
      <c r="E17" s="253">
        <v>910.85</v>
      </c>
      <c r="F17" s="281">
        <v>930.94</v>
      </c>
    </row>
    <row r="18" spans="2:7" ht="15.4" thickBot="1" x14ac:dyDescent="0.45">
      <c r="B18" s="251"/>
      <c r="C18" s="254" t="s">
        <v>173</v>
      </c>
      <c r="D18" s="282">
        <v>890.52</v>
      </c>
      <c r="E18" s="255">
        <v>890.52</v>
      </c>
      <c r="F18" s="283">
        <v>890.52</v>
      </c>
    </row>
    <row r="19" spans="2:7" ht="15.4" thickBot="1" x14ac:dyDescent="0.45"/>
    <row r="20" spans="2:7" ht="15.4" thickBot="1" x14ac:dyDescent="0.45">
      <c r="B20" s="256" t="s">
        <v>61</v>
      </c>
      <c r="C20" s="394" t="s">
        <v>1</v>
      </c>
      <c r="D20" s="395"/>
      <c r="E20" s="395"/>
      <c r="F20" s="257" t="s">
        <v>2</v>
      </c>
      <c r="G20" s="258" t="s">
        <v>3</v>
      </c>
    </row>
    <row r="21" spans="2:7" x14ac:dyDescent="0.4">
      <c r="B21" s="259"/>
      <c r="C21" s="260"/>
      <c r="D21" s="261"/>
      <c r="E21" s="261"/>
      <c r="F21" s="262"/>
      <c r="G21" s="263"/>
    </row>
    <row r="22" spans="2:7" x14ac:dyDescent="0.4">
      <c r="B22" s="264"/>
      <c r="C22" s="265"/>
      <c r="F22" s="266"/>
      <c r="G22" s="267"/>
    </row>
    <row r="23" spans="2:7" x14ac:dyDescent="0.4">
      <c r="B23" s="264"/>
      <c r="C23" s="265"/>
      <c r="D23" s="247"/>
      <c r="F23" s="266"/>
      <c r="G23" s="267"/>
    </row>
    <row r="24" spans="2:7" ht="15.4" thickBot="1" x14ac:dyDescent="0.45">
      <c r="B24" s="268"/>
      <c r="C24" s="269"/>
      <c r="D24" s="270"/>
      <c r="E24" s="270"/>
      <c r="F24" s="271"/>
      <c r="G24" s="272"/>
    </row>
  </sheetData>
  <mergeCells count="2">
    <mergeCell ref="C2:G9"/>
    <mergeCell ref="C20:E2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7ECAB-3297-42A6-A077-F7810AE14472}">
  <dimension ref="B1:G28"/>
  <sheetViews>
    <sheetView workbookViewId="0">
      <selection activeCell="J15" sqref="J15"/>
    </sheetView>
  </sheetViews>
  <sheetFormatPr baseColWidth="10" defaultColWidth="11.53125" defaultRowHeight="15" x14ac:dyDescent="0.4"/>
  <cols>
    <col min="1" max="1" width="1.796875" style="244" customWidth="1"/>
    <col min="2" max="2" width="5.53125" style="244" customWidth="1"/>
    <col min="3" max="3" width="22.19921875" style="244" customWidth="1"/>
    <col min="4" max="4" width="15.9296875" style="244" customWidth="1"/>
    <col min="5" max="5" width="20.1328125" style="244" customWidth="1"/>
    <col min="6" max="6" width="22.796875" style="245" customWidth="1"/>
    <col min="7" max="7" width="23.53125" style="245" customWidth="1"/>
    <col min="8" max="16384" width="11.53125" style="244"/>
  </cols>
  <sheetData>
    <row r="1" spans="3:7" ht="15.4" thickBot="1" x14ac:dyDescent="0.45"/>
    <row r="2" spans="3:7" x14ac:dyDescent="0.4">
      <c r="C2" s="397" t="s">
        <v>180</v>
      </c>
      <c r="D2" s="398"/>
      <c r="E2" s="398"/>
      <c r="F2" s="398"/>
      <c r="G2" s="399"/>
    </row>
    <row r="3" spans="3:7" x14ac:dyDescent="0.4">
      <c r="C3" s="400"/>
      <c r="D3" s="401"/>
      <c r="E3" s="401"/>
      <c r="F3" s="401"/>
      <c r="G3" s="402"/>
    </row>
    <row r="4" spans="3:7" x14ac:dyDescent="0.4">
      <c r="C4" s="400"/>
      <c r="D4" s="401"/>
      <c r="E4" s="401"/>
      <c r="F4" s="401"/>
      <c r="G4" s="402"/>
    </row>
    <row r="5" spans="3:7" x14ac:dyDescent="0.4">
      <c r="C5" s="400"/>
      <c r="D5" s="401"/>
      <c r="E5" s="401"/>
      <c r="F5" s="401"/>
      <c r="G5" s="402"/>
    </row>
    <row r="6" spans="3:7" x14ac:dyDescent="0.4">
      <c r="C6" s="400"/>
      <c r="D6" s="401"/>
      <c r="E6" s="401"/>
      <c r="F6" s="401"/>
      <c r="G6" s="402"/>
    </row>
    <row r="7" spans="3:7" x14ac:dyDescent="0.4">
      <c r="C7" s="400"/>
      <c r="D7" s="401"/>
      <c r="E7" s="401"/>
      <c r="F7" s="401"/>
      <c r="G7" s="402"/>
    </row>
    <row r="8" spans="3:7" x14ac:dyDescent="0.4">
      <c r="C8" s="400"/>
      <c r="D8" s="401"/>
      <c r="E8" s="401"/>
      <c r="F8" s="401"/>
      <c r="G8" s="402"/>
    </row>
    <row r="9" spans="3:7" ht="15.4" thickBot="1" x14ac:dyDescent="0.45">
      <c r="C9" s="403"/>
      <c r="D9" s="404"/>
      <c r="E9" s="404"/>
      <c r="F9" s="404"/>
      <c r="G9" s="405"/>
    </row>
    <row r="10" spans="3:7" x14ac:dyDescent="0.4">
      <c r="C10" s="246"/>
      <c r="D10" s="246"/>
      <c r="E10" s="246"/>
      <c r="F10" s="246"/>
      <c r="G10" s="246"/>
    </row>
    <row r="11" spans="3:7" ht="15.4" thickBot="1" x14ac:dyDescent="0.45">
      <c r="C11" s="246"/>
      <c r="D11" s="246"/>
      <c r="E11" s="246"/>
      <c r="F11" s="246"/>
      <c r="G11" s="246"/>
    </row>
    <row r="12" spans="3:7" ht="15.4" thickBot="1" x14ac:dyDescent="0.45">
      <c r="C12" s="406" t="s">
        <v>158</v>
      </c>
      <c r="D12" s="246"/>
      <c r="E12" s="246"/>
      <c r="F12" s="246"/>
      <c r="G12" s="406" t="s">
        <v>159</v>
      </c>
    </row>
    <row r="13" spans="3:7" ht="15.4" thickBot="1" x14ac:dyDescent="0.45">
      <c r="C13" s="407"/>
      <c r="D13" s="409" t="s">
        <v>160</v>
      </c>
      <c r="E13" s="410"/>
      <c r="F13" s="411"/>
      <c r="G13" s="407"/>
    </row>
    <row r="14" spans="3:7" ht="15.4" thickBot="1" x14ac:dyDescent="0.45">
      <c r="C14" s="408"/>
      <c r="D14" s="246"/>
      <c r="E14" s="246"/>
      <c r="F14" s="246"/>
      <c r="G14" s="408"/>
    </row>
    <row r="15" spans="3:7" x14ac:dyDescent="0.4">
      <c r="C15" s="246"/>
      <c r="D15" s="246"/>
      <c r="E15" s="246"/>
      <c r="F15" s="246"/>
      <c r="G15" s="246"/>
    </row>
    <row r="16" spans="3:7" x14ac:dyDescent="0.4">
      <c r="C16" s="246"/>
      <c r="D16" s="246"/>
      <c r="E16" s="246"/>
      <c r="F16" s="246"/>
      <c r="G16" s="246"/>
    </row>
    <row r="17" spans="2:7" ht="15.4" thickBot="1" x14ac:dyDescent="0.45">
      <c r="C17" s="246"/>
      <c r="D17" s="246"/>
      <c r="E17" s="246"/>
      <c r="F17" s="246"/>
      <c r="G17" s="246"/>
    </row>
    <row r="18" spans="2:7" x14ac:dyDescent="0.4">
      <c r="C18" s="412" t="s">
        <v>161</v>
      </c>
      <c r="D18" s="414" t="s">
        <v>162</v>
      </c>
      <c r="E18" s="415"/>
      <c r="F18" s="246" t="s">
        <v>163</v>
      </c>
      <c r="G18" s="246"/>
    </row>
    <row r="19" spans="2:7" ht="15.4" thickBot="1" x14ac:dyDescent="0.45">
      <c r="C19" s="413"/>
      <c r="D19" s="414" t="s">
        <v>164</v>
      </c>
      <c r="E19" s="415"/>
      <c r="F19" s="246" t="s">
        <v>165</v>
      </c>
      <c r="G19" s="246"/>
    </row>
    <row r="20" spans="2:7" ht="15.4" thickBot="1" x14ac:dyDescent="0.45">
      <c r="E20" s="247"/>
      <c r="F20" s="248"/>
      <c r="G20" s="248"/>
    </row>
    <row r="21" spans="2:7" ht="15.4" thickBot="1" x14ac:dyDescent="0.45">
      <c r="C21" s="284" t="s">
        <v>166</v>
      </c>
      <c r="D21" s="285"/>
      <c r="E21" s="284" t="s">
        <v>167</v>
      </c>
      <c r="F21" s="286" t="s">
        <v>168</v>
      </c>
      <c r="G21" s="286" t="s">
        <v>169</v>
      </c>
    </row>
    <row r="22" spans="2:7" x14ac:dyDescent="0.4">
      <c r="B22" s="251"/>
      <c r="C22" s="252" t="s">
        <v>158</v>
      </c>
      <c r="D22" s="287"/>
      <c r="E22" s="253">
        <v>979.85</v>
      </c>
      <c r="F22" s="253">
        <v>950.89</v>
      </c>
      <c r="G22" s="253">
        <v>979.85</v>
      </c>
    </row>
    <row r="23" spans="2:7" x14ac:dyDescent="0.4">
      <c r="C23" s="252" t="s">
        <v>170</v>
      </c>
      <c r="D23" s="287"/>
      <c r="E23" s="253">
        <v>988.56</v>
      </c>
      <c r="F23" s="253">
        <v>977.66</v>
      </c>
      <c r="G23" s="253">
        <v>988.56</v>
      </c>
    </row>
    <row r="24" spans="2:7" x14ac:dyDescent="0.4">
      <c r="C24" s="252" t="s">
        <v>4</v>
      </c>
      <c r="D24" s="287"/>
      <c r="E24" s="253">
        <v>1120.0999999999999</v>
      </c>
      <c r="F24" s="253">
        <v>996.46</v>
      </c>
      <c r="G24" s="253">
        <v>1120.0999999999999</v>
      </c>
    </row>
    <row r="25" spans="2:7" x14ac:dyDescent="0.4">
      <c r="C25" s="252" t="s">
        <v>171</v>
      </c>
      <c r="D25" s="287"/>
      <c r="E25" s="253">
        <v>1001.2</v>
      </c>
      <c r="F25" s="253">
        <v>988.1</v>
      </c>
      <c r="G25" s="253">
        <v>1001.2</v>
      </c>
    </row>
    <row r="26" spans="2:7" x14ac:dyDescent="0.4">
      <c r="C26" s="252" t="s">
        <v>172</v>
      </c>
      <c r="D26" s="287"/>
      <c r="E26" s="253">
        <v>975.56</v>
      </c>
      <c r="F26" s="253">
        <v>951.21</v>
      </c>
      <c r="G26" s="253">
        <v>975.56</v>
      </c>
    </row>
    <row r="27" spans="2:7" x14ac:dyDescent="0.4">
      <c r="C27" s="252" t="s">
        <v>173</v>
      </c>
      <c r="D27" s="287"/>
      <c r="E27" s="253">
        <v>958.96</v>
      </c>
      <c r="F27" s="253">
        <v>946.1</v>
      </c>
      <c r="G27" s="253">
        <v>958.96</v>
      </c>
    </row>
    <row r="28" spans="2:7" ht="15.4" thickBot="1" x14ac:dyDescent="0.45">
      <c r="C28" s="254" t="s">
        <v>159</v>
      </c>
      <c r="D28" s="288"/>
      <c r="E28" s="255">
        <v>936.74</v>
      </c>
      <c r="F28" s="255">
        <v>936.74</v>
      </c>
      <c r="G28" s="255">
        <v>936.74</v>
      </c>
    </row>
  </sheetData>
  <mergeCells count="7">
    <mergeCell ref="C2:G9"/>
    <mergeCell ref="C12:C14"/>
    <mergeCell ref="G12:G14"/>
    <mergeCell ref="D13:F13"/>
    <mergeCell ref="C18:C19"/>
    <mergeCell ref="D18:E18"/>
    <mergeCell ref="D19:E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0D90F-90B1-4912-9F6E-279C6230EFF9}">
  <dimension ref="B1:K33"/>
  <sheetViews>
    <sheetView showGridLines="0" zoomScale="140" zoomScaleNormal="140" workbookViewId="0">
      <selection activeCell="B9" sqref="B9"/>
    </sheetView>
  </sheetViews>
  <sheetFormatPr baseColWidth="10" defaultRowHeight="13.5" x14ac:dyDescent="0.35"/>
  <cols>
    <col min="1" max="1" width="3.9296875" style="3" customWidth="1"/>
    <col min="2" max="2" width="16.06640625" style="3" customWidth="1"/>
    <col min="3" max="3" width="11.86328125" style="3" customWidth="1"/>
    <col min="4" max="4" width="10.73046875" style="3" customWidth="1"/>
    <col min="5" max="5" width="7.796875" style="3" customWidth="1"/>
    <col min="6" max="6" width="10.6640625" style="3"/>
    <col min="7" max="7" width="6.19921875" style="3" customWidth="1"/>
    <col min="8" max="8" width="10.6640625" style="3"/>
    <col min="9" max="9" width="5.33203125" style="3" customWidth="1"/>
    <col min="10" max="16384" width="10.6640625" style="3"/>
  </cols>
  <sheetData>
    <row r="1" spans="2:11" ht="13.9" thickBot="1" x14ac:dyDescent="0.4"/>
    <row r="2" spans="2:11" x14ac:dyDescent="0.35">
      <c r="B2" s="308" t="s">
        <v>113</v>
      </c>
      <c r="C2" s="309"/>
      <c r="D2" s="309"/>
      <c r="E2" s="309"/>
      <c r="F2" s="309"/>
      <c r="G2" s="309"/>
      <c r="H2" s="309"/>
      <c r="I2" s="309"/>
      <c r="J2" s="309"/>
      <c r="K2" s="310"/>
    </row>
    <row r="3" spans="2:11" ht="13.9" thickBot="1" x14ac:dyDescent="0.4">
      <c r="B3" s="311"/>
      <c r="C3" s="312"/>
      <c r="D3" s="312"/>
      <c r="E3" s="312"/>
      <c r="F3" s="312"/>
      <c r="G3" s="312"/>
      <c r="H3" s="312"/>
      <c r="I3" s="312"/>
      <c r="J3" s="312"/>
      <c r="K3" s="313"/>
    </row>
    <row r="4" spans="2:11" ht="13.9" thickBot="1" x14ac:dyDescent="0.4">
      <c r="B4" s="1"/>
    </row>
    <row r="5" spans="2:11" ht="7.5" customHeight="1" x14ac:dyDescent="0.35">
      <c r="B5" s="137"/>
      <c r="C5" s="138"/>
      <c r="D5" s="138"/>
      <c r="E5" s="138"/>
      <c r="F5" s="138"/>
      <c r="G5" s="138"/>
      <c r="H5" s="138"/>
      <c r="I5" s="138"/>
      <c r="J5" s="138"/>
      <c r="K5" s="139"/>
    </row>
    <row r="6" spans="2:11" x14ac:dyDescent="0.35">
      <c r="B6" s="314" t="s">
        <v>134</v>
      </c>
      <c r="C6" s="315"/>
      <c r="D6" s="315"/>
      <c r="E6" s="315"/>
      <c r="F6" s="315"/>
      <c r="G6" s="315"/>
      <c r="H6" s="315"/>
      <c r="I6" s="315"/>
      <c r="J6" s="315"/>
      <c r="K6" s="316"/>
    </row>
    <row r="7" spans="2:11" x14ac:dyDescent="0.35">
      <c r="B7" s="314"/>
      <c r="C7" s="315"/>
      <c r="D7" s="315"/>
      <c r="E7" s="315"/>
      <c r="F7" s="315"/>
      <c r="G7" s="315"/>
      <c r="H7" s="315"/>
      <c r="I7" s="315"/>
      <c r="J7" s="315"/>
      <c r="K7" s="316"/>
    </row>
    <row r="8" spans="2:11" x14ac:dyDescent="0.35">
      <c r="B8" s="314"/>
      <c r="C8" s="315"/>
      <c r="D8" s="315"/>
      <c r="E8" s="315"/>
      <c r="F8" s="315"/>
      <c r="G8" s="315"/>
      <c r="H8" s="315"/>
      <c r="I8" s="315"/>
      <c r="J8" s="315"/>
      <c r="K8" s="316"/>
    </row>
    <row r="9" spans="2:11" x14ac:dyDescent="0.35">
      <c r="B9" s="4" t="s">
        <v>135</v>
      </c>
      <c r="K9" s="5"/>
    </row>
    <row r="10" spans="2:11" ht="13.9" thickBot="1" x14ac:dyDescent="0.4">
      <c r="B10" s="6"/>
      <c r="C10" s="7"/>
      <c r="D10" s="7"/>
      <c r="E10" s="7"/>
      <c r="F10" s="7"/>
      <c r="G10" s="7"/>
      <c r="H10" s="7"/>
      <c r="I10" s="7"/>
      <c r="J10" s="7"/>
      <c r="K10" s="8"/>
    </row>
    <row r="21" spans="2:11" ht="13.9" thickBot="1" x14ac:dyDescent="0.4"/>
    <row r="22" spans="2:11" ht="13.9" thickBot="1" x14ac:dyDescent="0.4">
      <c r="B22" s="26" t="s">
        <v>0</v>
      </c>
      <c r="C22" s="14"/>
      <c r="D22" s="14"/>
      <c r="E22" s="14"/>
      <c r="F22" s="14"/>
      <c r="G22" s="14"/>
      <c r="H22" s="14"/>
      <c r="I22" s="14"/>
      <c r="J22" s="322" t="s">
        <v>5</v>
      </c>
      <c r="K22" s="323"/>
    </row>
    <row r="23" spans="2:11" x14ac:dyDescent="0.35">
      <c r="B23" s="27"/>
      <c r="J23" s="18"/>
      <c r="K23" s="19"/>
    </row>
    <row r="24" spans="2:11" x14ac:dyDescent="0.35">
      <c r="B24" s="317" t="s">
        <v>196</v>
      </c>
      <c r="C24" s="318"/>
      <c r="D24" s="318"/>
      <c r="E24" s="318"/>
      <c r="F24" s="318"/>
      <c r="G24" s="318"/>
      <c r="H24" s="318"/>
      <c r="I24" s="318"/>
      <c r="J24" s="20"/>
      <c r="K24" s="21"/>
    </row>
    <row r="25" spans="2:11" ht="13.9" thickBot="1" x14ac:dyDescent="0.4">
      <c r="B25" s="317"/>
      <c r="C25" s="318"/>
      <c r="D25" s="318"/>
      <c r="E25" s="318"/>
      <c r="F25" s="318"/>
      <c r="G25" s="318"/>
      <c r="H25" s="318"/>
      <c r="I25" s="318"/>
      <c r="J25" s="22"/>
      <c r="K25" s="23"/>
    </row>
    <row r="26" spans="2:11" x14ac:dyDescent="0.35">
      <c r="B26" s="317"/>
      <c r="C26" s="318"/>
      <c r="D26" s="318"/>
      <c r="E26" s="318"/>
      <c r="F26" s="318"/>
      <c r="G26" s="318"/>
      <c r="H26" s="318"/>
      <c r="I26" s="318"/>
      <c r="J26" s="20"/>
      <c r="K26" s="21"/>
    </row>
    <row r="27" spans="2:11" x14ac:dyDescent="0.35">
      <c r="B27" s="317"/>
      <c r="C27" s="318"/>
      <c r="D27" s="318"/>
      <c r="E27" s="318"/>
      <c r="F27" s="318"/>
      <c r="G27" s="318"/>
      <c r="H27" s="318"/>
      <c r="I27" s="318"/>
      <c r="J27" s="20"/>
      <c r="K27" s="21"/>
    </row>
    <row r="28" spans="2:11" ht="13.9" thickBot="1" x14ac:dyDescent="0.4">
      <c r="B28" s="13"/>
      <c r="J28" s="22"/>
      <c r="K28" s="23"/>
    </row>
    <row r="29" spans="2:11" ht="13.9" thickBot="1" x14ac:dyDescent="0.4">
      <c r="B29" s="319" t="s">
        <v>1</v>
      </c>
      <c r="C29" s="320"/>
      <c r="D29" s="320"/>
      <c r="E29" s="320"/>
      <c r="F29" s="319" t="s">
        <v>2</v>
      </c>
      <c r="G29" s="321"/>
      <c r="H29" s="319" t="s">
        <v>3</v>
      </c>
      <c r="I29" s="320"/>
      <c r="J29" s="20"/>
      <c r="K29" s="21"/>
    </row>
    <row r="30" spans="2:11" x14ac:dyDescent="0.35">
      <c r="B30" s="11"/>
      <c r="C30" s="300" t="s">
        <v>4</v>
      </c>
      <c r="D30" s="300"/>
      <c r="E30" s="14"/>
      <c r="F30" s="13"/>
      <c r="G30" s="5"/>
      <c r="H30" s="13"/>
      <c r="J30" s="20"/>
      <c r="K30" s="21"/>
    </row>
    <row r="31" spans="2:11" x14ac:dyDescent="0.35">
      <c r="B31" s="13" t="s">
        <v>194</v>
      </c>
      <c r="F31" s="301">
        <f>+H32</f>
        <v>5638088</v>
      </c>
      <c r="G31" s="302"/>
      <c r="H31" s="303"/>
      <c r="I31" s="306"/>
      <c r="J31" s="20"/>
      <c r="K31" s="21"/>
    </row>
    <row r="32" spans="2:11" x14ac:dyDescent="0.35">
      <c r="B32" s="13" t="s">
        <v>195</v>
      </c>
      <c r="F32" s="303"/>
      <c r="G32" s="302"/>
      <c r="H32" s="301">
        <v>5638088</v>
      </c>
      <c r="I32" s="306"/>
      <c r="J32" s="20"/>
      <c r="K32" s="24"/>
    </row>
    <row r="33" spans="2:11" ht="13.9" thickBot="1" x14ac:dyDescent="0.4">
      <c r="B33" s="6"/>
      <c r="C33" s="7"/>
      <c r="D33" s="7"/>
      <c r="E33" s="7"/>
      <c r="F33" s="304"/>
      <c r="G33" s="305"/>
      <c r="H33" s="304"/>
      <c r="I33" s="307"/>
      <c r="J33" s="22"/>
      <c r="K33" s="25"/>
    </row>
  </sheetData>
  <mergeCells count="15">
    <mergeCell ref="B2:K3"/>
    <mergeCell ref="B6:K8"/>
    <mergeCell ref="B24:I25"/>
    <mergeCell ref="B26:I27"/>
    <mergeCell ref="B29:E29"/>
    <mergeCell ref="F29:G29"/>
    <mergeCell ref="H29:I29"/>
    <mergeCell ref="J22:K22"/>
    <mergeCell ref="C30:D30"/>
    <mergeCell ref="F31:G31"/>
    <mergeCell ref="F32:G32"/>
    <mergeCell ref="F33:G33"/>
    <mergeCell ref="H31:I31"/>
    <mergeCell ref="H32:I32"/>
    <mergeCell ref="H33:I3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3551-D341-4D0E-BC09-EC7859B8ADD9}">
  <dimension ref="B1:I52"/>
  <sheetViews>
    <sheetView showGridLines="0" topLeftCell="A15" zoomScale="160" zoomScaleNormal="160" workbookViewId="0">
      <selection activeCell="B39" sqref="B39:F41"/>
    </sheetView>
  </sheetViews>
  <sheetFormatPr baseColWidth="10" defaultRowHeight="13.5" x14ac:dyDescent="0.35"/>
  <cols>
    <col min="1" max="1" width="3.9296875" style="3" customWidth="1"/>
    <col min="2" max="2" width="19.9296875" style="3" customWidth="1"/>
    <col min="3" max="3" width="15.33203125" style="3" customWidth="1"/>
    <col min="4" max="4" width="14.53125" style="3" customWidth="1"/>
    <col min="5" max="5" width="14.06640625" style="3" customWidth="1"/>
    <col min="6" max="6" width="18.46484375" style="3" customWidth="1"/>
    <col min="7" max="7" width="10.6640625" style="3"/>
    <col min="8" max="8" width="11.46484375" style="3" bestFit="1" customWidth="1"/>
    <col min="9" max="16384" width="10.6640625" style="3"/>
  </cols>
  <sheetData>
    <row r="1" spans="2:7" ht="13.9" thickBot="1" x14ac:dyDescent="0.4"/>
    <row r="2" spans="2:7" x14ac:dyDescent="0.35">
      <c r="B2" s="308" t="s">
        <v>136</v>
      </c>
      <c r="C2" s="309"/>
      <c r="D2" s="309"/>
      <c r="E2" s="309"/>
      <c r="F2" s="309"/>
      <c r="G2" s="310"/>
    </row>
    <row r="3" spans="2:7" x14ac:dyDescent="0.35">
      <c r="B3" s="324"/>
      <c r="C3" s="325"/>
      <c r="D3" s="325"/>
      <c r="E3" s="325"/>
      <c r="F3" s="325"/>
      <c r="G3" s="326"/>
    </row>
    <row r="4" spans="2:7" ht="13.9" thickBot="1" x14ac:dyDescent="0.4">
      <c r="B4" s="311"/>
      <c r="C4" s="312"/>
      <c r="D4" s="312"/>
      <c r="E4" s="312"/>
      <c r="F4" s="312"/>
      <c r="G4" s="313"/>
    </row>
    <row r="5" spans="2:7" ht="13.9" thickBot="1" x14ac:dyDescent="0.4">
      <c r="B5" s="1"/>
    </row>
    <row r="6" spans="2:7" x14ac:dyDescent="0.35">
      <c r="B6" s="327" t="s">
        <v>137</v>
      </c>
      <c r="C6" s="328"/>
      <c r="D6" s="328"/>
      <c r="E6" s="328"/>
      <c r="F6" s="328"/>
      <c r="G6" s="329"/>
    </row>
    <row r="7" spans="2:7" x14ac:dyDescent="0.35">
      <c r="B7" s="314"/>
      <c r="C7" s="330"/>
      <c r="D7" s="330"/>
      <c r="E7" s="330"/>
      <c r="F7" s="330"/>
      <c r="G7" s="331"/>
    </row>
    <row r="8" spans="2:7" x14ac:dyDescent="0.35">
      <c r="B8" s="314"/>
      <c r="C8" s="330"/>
      <c r="D8" s="330"/>
      <c r="E8" s="330"/>
      <c r="F8" s="330"/>
      <c r="G8" s="331"/>
    </row>
    <row r="9" spans="2:7" x14ac:dyDescent="0.35">
      <c r="B9" s="332"/>
      <c r="C9" s="330"/>
      <c r="D9" s="330"/>
      <c r="E9" s="330"/>
      <c r="F9" s="330"/>
      <c r="G9" s="331"/>
    </row>
    <row r="10" spans="2:7" x14ac:dyDescent="0.35">
      <c r="B10" s="332"/>
      <c r="C10" s="330"/>
      <c r="D10" s="330"/>
      <c r="E10" s="330"/>
      <c r="F10" s="330"/>
      <c r="G10" s="331"/>
    </row>
    <row r="11" spans="2:7" x14ac:dyDescent="0.35">
      <c r="B11" s="333" t="s">
        <v>138</v>
      </c>
      <c r="C11" s="315"/>
      <c r="D11" s="315"/>
      <c r="E11" s="315"/>
      <c r="F11" s="315"/>
      <c r="G11" s="316"/>
    </row>
    <row r="12" spans="2:7" x14ac:dyDescent="0.35">
      <c r="B12" s="314"/>
      <c r="C12" s="315"/>
      <c r="D12" s="315"/>
      <c r="E12" s="315"/>
      <c r="F12" s="315"/>
      <c r="G12" s="316"/>
    </row>
    <row r="13" spans="2:7" ht="13.9" thickBot="1" x14ac:dyDescent="0.4">
      <c r="B13" s="334"/>
      <c r="C13" s="335"/>
      <c r="D13" s="335"/>
      <c r="E13" s="335"/>
      <c r="F13" s="335"/>
      <c r="G13" s="336"/>
    </row>
    <row r="29" spans="2:9" ht="13.9" thickBot="1" x14ac:dyDescent="0.4"/>
    <row r="30" spans="2:9" ht="13.9" thickBot="1" x14ac:dyDescent="0.4">
      <c r="B30" s="307"/>
      <c r="C30" s="307"/>
      <c r="D30" s="307"/>
      <c r="G30" s="41" t="s">
        <v>5</v>
      </c>
    </row>
    <row r="31" spans="2:9" ht="27.4" thickBot="1" x14ac:dyDescent="0.4">
      <c r="B31" s="28" t="s">
        <v>6</v>
      </c>
      <c r="C31" s="29" t="s">
        <v>1</v>
      </c>
      <c r="D31" s="29" t="s">
        <v>7</v>
      </c>
      <c r="E31" s="29" t="s">
        <v>8</v>
      </c>
      <c r="F31" s="36" t="s">
        <v>9</v>
      </c>
      <c r="G31" s="42"/>
      <c r="H31" s="171" t="s">
        <v>114</v>
      </c>
      <c r="I31" s="171" t="s">
        <v>114</v>
      </c>
    </row>
    <row r="32" spans="2:9" ht="13.9" thickBot="1" x14ac:dyDescent="0.4">
      <c r="B32" s="33" t="s">
        <v>10</v>
      </c>
      <c r="C32" s="34" t="s">
        <v>11</v>
      </c>
      <c r="D32" s="35">
        <v>12100000</v>
      </c>
      <c r="E32" s="34">
        <v>1.042</v>
      </c>
      <c r="F32" s="37">
        <f>+D32*E32</f>
        <v>12608200</v>
      </c>
      <c r="G32" s="44"/>
      <c r="H32" s="172">
        <f>+F32-D32</f>
        <v>508200</v>
      </c>
      <c r="I32" s="172">
        <f>+D32*0.042</f>
        <v>508200.00000000006</v>
      </c>
    </row>
    <row r="33" spans="2:9" ht="13.9" thickBot="1" x14ac:dyDescent="0.4">
      <c r="B33" s="33" t="s">
        <v>12</v>
      </c>
      <c r="C33" s="34" t="s">
        <v>13</v>
      </c>
      <c r="D33" s="35">
        <v>5000000</v>
      </c>
      <c r="E33" s="34">
        <v>1.04</v>
      </c>
      <c r="F33" s="37">
        <f>+D33*E33</f>
        <v>5200000</v>
      </c>
      <c r="G33" s="44"/>
      <c r="H33" s="172">
        <f>+F33-D33</f>
        <v>200000</v>
      </c>
      <c r="I33" s="172"/>
    </row>
    <row r="34" spans="2:9" ht="13.9" thickBot="1" x14ac:dyDescent="0.4">
      <c r="B34" s="33" t="s">
        <v>14</v>
      </c>
      <c r="C34" s="34" t="s">
        <v>15</v>
      </c>
      <c r="D34" s="35">
        <v>18000000</v>
      </c>
      <c r="E34" s="34">
        <v>1.0129999999999999</v>
      </c>
      <c r="F34" s="37">
        <f>+D34*E34</f>
        <v>18234000</v>
      </c>
      <c r="G34" s="44"/>
      <c r="H34" s="172">
        <f>+F34-D34</f>
        <v>234000</v>
      </c>
      <c r="I34" s="172"/>
    </row>
    <row r="35" spans="2:9" ht="13.9" thickBot="1" x14ac:dyDescent="0.4">
      <c r="B35" s="33" t="s">
        <v>4</v>
      </c>
      <c r="C35" s="34" t="s">
        <v>16</v>
      </c>
      <c r="D35" s="35">
        <v>6000000</v>
      </c>
      <c r="E35" s="34">
        <v>1</v>
      </c>
      <c r="F35" s="37">
        <f>+D35*E35</f>
        <v>6000000</v>
      </c>
      <c r="G35" s="44"/>
      <c r="H35" s="172">
        <f>+F35-D35</f>
        <v>0</v>
      </c>
      <c r="I35" s="172"/>
    </row>
    <row r="36" spans="2:9" ht="13.9" thickBot="1" x14ac:dyDescent="0.4">
      <c r="G36" s="44"/>
    </row>
    <row r="37" spans="2:9" x14ac:dyDescent="0.35">
      <c r="B37" s="26" t="s">
        <v>0</v>
      </c>
      <c r="C37" s="14"/>
      <c r="D37" s="14"/>
      <c r="E37" s="14"/>
      <c r="F37" s="14"/>
      <c r="G37" s="45"/>
    </row>
    <row r="38" spans="2:9" ht="7.9" customHeight="1" x14ac:dyDescent="0.35">
      <c r="B38" s="13"/>
      <c r="G38" s="44"/>
    </row>
    <row r="39" spans="2:9" x14ac:dyDescent="0.35">
      <c r="B39" s="317" t="s">
        <v>197</v>
      </c>
      <c r="C39" s="318"/>
      <c r="D39" s="318"/>
      <c r="E39" s="318"/>
      <c r="F39" s="318"/>
      <c r="G39" s="44"/>
    </row>
    <row r="40" spans="2:9" x14ac:dyDescent="0.35">
      <c r="B40" s="317"/>
      <c r="C40" s="318"/>
      <c r="D40" s="318"/>
      <c r="E40" s="318"/>
      <c r="F40" s="318"/>
      <c r="G40" s="42"/>
    </row>
    <row r="41" spans="2:9" x14ac:dyDescent="0.35">
      <c r="B41" s="317"/>
      <c r="C41" s="318"/>
      <c r="D41" s="318"/>
      <c r="E41" s="318"/>
      <c r="F41" s="318"/>
      <c r="G41" s="42"/>
    </row>
    <row r="42" spans="2:9" ht="9" customHeight="1" thickBot="1" x14ac:dyDescent="0.4">
      <c r="B42" s="6"/>
      <c r="C42" s="7"/>
      <c r="D42" s="7"/>
      <c r="E42" s="7"/>
      <c r="F42" s="7"/>
      <c r="G42" s="43"/>
    </row>
    <row r="43" spans="2:9" ht="9" customHeight="1" thickBot="1" x14ac:dyDescent="0.4"/>
    <row r="44" spans="2:9" ht="13.9" thickBot="1" x14ac:dyDescent="0.4">
      <c r="B44" s="319" t="s">
        <v>1</v>
      </c>
      <c r="C44" s="320"/>
      <c r="D44" s="320"/>
      <c r="E44" s="320"/>
      <c r="F44" s="319" t="s">
        <v>2</v>
      </c>
      <c r="G44" s="321"/>
      <c r="H44" s="319" t="s">
        <v>3</v>
      </c>
      <c r="I44" s="321"/>
    </row>
    <row r="45" spans="2:9" x14ac:dyDescent="0.35">
      <c r="B45" s="11"/>
      <c r="C45" s="300" t="s">
        <v>4</v>
      </c>
      <c r="D45" s="300"/>
      <c r="E45" s="14"/>
      <c r="F45" s="13"/>
      <c r="G45" s="5"/>
      <c r="H45" s="13"/>
      <c r="I45" s="5"/>
    </row>
    <row r="46" spans="2:9" x14ac:dyDescent="0.35">
      <c r="B46" s="102" t="s">
        <v>198</v>
      </c>
      <c r="C46" s="104"/>
      <c r="D46" s="104"/>
      <c r="E46" s="104"/>
      <c r="F46" s="339">
        <f>+H32+H33+H34</f>
        <v>942200</v>
      </c>
      <c r="G46" s="338"/>
      <c r="H46" s="337"/>
      <c r="I46" s="338"/>
    </row>
    <row r="47" spans="2:9" x14ac:dyDescent="0.35">
      <c r="B47" s="102" t="s">
        <v>199</v>
      </c>
      <c r="C47" s="104"/>
      <c r="D47" s="104"/>
      <c r="E47" s="104"/>
      <c r="F47" s="337"/>
      <c r="G47" s="338"/>
      <c r="H47" s="339">
        <f>+F46</f>
        <v>942200</v>
      </c>
      <c r="I47" s="338"/>
    </row>
    <row r="48" spans="2:9" ht="13.9" thickBot="1" x14ac:dyDescent="0.4">
      <c r="B48" s="195" t="s">
        <v>200</v>
      </c>
      <c r="C48" s="196"/>
      <c r="D48" s="196"/>
      <c r="E48" s="196"/>
      <c r="F48" s="340"/>
      <c r="G48" s="341"/>
      <c r="H48" s="340"/>
      <c r="I48" s="341"/>
    </row>
    <row r="49" spans="2:9" ht="13.9" thickBot="1" x14ac:dyDescent="0.4">
      <c r="B49" s="104"/>
      <c r="C49" s="104"/>
      <c r="D49" s="104"/>
      <c r="E49" s="104"/>
      <c r="F49" s="104"/>
      <c r="G49" s="104"/>
      <c r="H49" s="104"/>
      <c r="I49" s="104"/>
    </row>
    <row r="50" spans="2:9" ht="13.9" thickBot="1" x14ac:dyDescent="0.4">
      <c r="B50" s="206"/>
      <c r="C50" s="205" t="s">
        <v>201</v>
      </c>
      <c r="D50" s="104"/>
      <c r="E50" s="104"/>
      <c r="F50" s="104"/>
      <c r="G50" s="104"/>
      <c r="H50" s="104"/>
      <c r="I50" s="104"/>
    </row>
    <row r="51" spans="2:9" ht="13.9" thickBot="1" x14ac:dyDescent="0.4">
      <c r="B51" s="171" t="s">
        <v>204</v>
      </c>
      <c r="C51" s="10" t="s">
        <v>202</v>
      </c>
    </row>
    <row r="52" spans="2:9" ht="13.9" thickBot="1" x14ac:dyDescent="0.4">
      <c r="B52" s="110"/>
      <c r="C52" s="10" t="s">
        <v>203</v>
      </c>
    </row>
  </sheetData>
  <mergeCells count="15">
    <mergeCell ref="F47:G47"/>
    <mergeCell ref="H47:I47"/>
    <mergeCell ref="F48:G48"/>
    <mergeCell ref="H48:I48"/>
    <mergeCell ref="B44:E44"/>
    <mergeCell ref="F44:G44"/>
    <mergeCell ref="H44:I44"/>
    <mergeCell ref="C45:D45"/>
    <mergeCell ref="F46:G46"/>
    <mergeCell ref="H46:I46"/>
    <mergeCell ref="B39:F41"/>
    <mergeCell ref="B2:G4"/>
    <mergeCell ref="B6:G10"/>
    <mergeCell ref="B11:G13"/>
    <mergeCell ref="B30:D3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96C01-1966-4B9C-8F36-268D00DEF641}">
  <dimension ref="B2:M79"/>
  <sheetViews>
    <sheetView showGridLines="0" zoomScale="120" zoomScaleNormal="120" workbookViewId="0">
      <selection activeCell="B63" sqref="B63"/>
    </sheetView>
  </sheetViews>
  <sheetFormatPr baseColWidth="10" defaultRowHeight="13.5" x14ac:dyDescent="0.35"/>
  <cols>
    <col min="1" max="1" width="2.73046875" style="3" customWidth="1"/>
    <col min="2" max="2" width="36.33203125" style="3" customWidth="1"/>
    <col min="3" max="3" width="11.6640625" style="3" customWidth="1"/>
    <col min="4" max="4" width="11.73046875" style="3" customWidth="1"/>
    <col min="5" max="5" width="10.1328125" style="3" customWidth="1"/>
    <col min="6" max="6" width="19.33203125" style="3" customWidth="1"/>
    <col min="7" max="7" width="15.33203125" style="3" bestFit="1" customWidth="1"/>
    <col min="8" max="8" width="11.265625" style="3" bestFit="1" customWidth="1"/>
    <col min="9" max="9" width="1.796875" style="3" customWidth="1"/>
    <col min="10" max="10" width="4.86328125" style="46" customWidth="1"/>
    <col min="11" max="11" width="13.6640625" style="46" customWidth="1"/>
    <col min="12" max="12" width="13.265625" style="46" bestFit="1" customWidth="1"/>
    <col min="13" max="13" width="6.46484375" style="46" customWidth="1"/>
    <col min="14" max="16384" width="10.6640625" style="3"/>
  </cols>
  <sheetData>
    <row r="2" spans="2:13" ht="13.9" thickBot="1" x14ac:dyDescent="0.4">
      <c r="B2" s="342" t="s">
        <v>139</v>
      </c>
      <c r="C2" s="342"/>
      <c r="D2" s="342"/>
      <c r="E2" s="342"/>
      <c r="F2" s="342"/>
      <c r="G2" s="342"/>
      <c r="H2" s="342"/>
      <c r="I2" s="342"/>
      <c r="J2" s="342"/>
      <c r="K2" s="342"/>
      <c r="L2" s="342"/>
    </row>
    <row r="3" spans="2:13" ht="13.9" thickBot="1" x14ac:dyDescent="0.4">
      <c r="K3" s="141"/>
      <c r="L3" s="173">
        <f>+K5/F7</f>
        <v>0.85</v>
      </c>
    </row>
    <row r="4" spans="2:13" x14ac:dyDescent="0.35">
      <c r="B4" s="353" t="s">
        <v>17</v>
      </c>
      <c r="C4" s="57" t="s">
        <v>18</v>
      </c>
      <c r="D4" s="438" t="s">
        <v>19</v>
      </c>
      <c r="E4" s="430" t="s">
        <v>20</v>
      </c>
      <c r="F4" s="350" t="s">
        <v>21</v>
      </c>
      <c r="G4" s="58" t="s">
        <v>22</v>
      </c>
      <c r="H4" s="59" t="s">
        <v>17</v>
      </c>
      <c r="K4" s="343" t="s">
        <v>30</v>
      </c>
      <c r="L4" s="343"/>
    </row>
    <row r="5" spans="2:13" x14ac:dyDescent="0.35">
      <c r="B5" s="354"/>
      <c r="C5" s="60" t="s">
        <v>23</v>
      </c>
      <c r="D5" s="439"/>
      <c r="E5" s="431" t="s">
        <v>24</v>
      </c>
      <c r="F5" s="351"/>
      <c r="G5" s="61" t="s">
        <v>25</v>
      </c>
      <c r="H5" s="62" t="s">
        <v>26</v>
      </c>
      <c r="J5" s="47" t="s">
        <v>32</v>
      </c>
      <c r="K5" s="48">
        <v>11857500</v>
      </c>
      <c r="L5" s="49"/>
      <c r="M5" s="47"/>
    </row>
    <row r="6" spans="2:13" x14ac:dyDescent="0.35">
      <c r="B6" s="354"/>
      <c r="C6" s="60" t="s">
        <v>27</v>
      </c>
      <c r="D6" s="431" t="s">
        <v>27</v>
      </c>
      <c r="E6" s="431" t="s">
        <v>27</v>
      </c>
      <c r="F6" s="61" t="s">
        <v>27</v>
      </c>
      <c r="G6" s="61" t="s">
        <v>27</v>
      </c>
      <c r="H6" s="62" t="s">
        <v>27</v>
      </c>
      <c r="K6" s="50"/>
      <c r="L6" s="49"/>
    </row>
    <row r="7" spans="2:13" ht="13.9" thickBot="1" x14ac:dyDescent="0.4">
      <c r="B7" s="76" t="s">
        <v>28</v>
      </c>
      <c r="C7" s="74">
        <v>10000000</v>
      </c>
      <c r="D7" s="440">
        <v>3500000</v>
      </c>
      <c r="E7" s="432">
        <v>450000</v>
      </c>
      <c r="F7" s="74">
        <f>+C7+D7+E7</f>
        <v>13950000</v>
      </c>
      <c r="G7" s="74">
        <v>250000</v>
      </c>
      <c r="H7" s="75">
        <f>+F7+G7</f>
        <v>14200000</v>
      </c>
      <c r="K7" s="78"/>
      <c r="L7" s="77"/>
    </row>
    <row r="8" spans="2:13" ht="3" customHeight="1" thickBot="1" x14ac:dyDescent="0.4">
      <c r="B8" s="63"/>
      <c r="C8" s="55"/>
      <c r="D8" s="435"/>
      <c r="E8" s="433"/>
      <c r="F8" s="55"/>
      <c r="G8" s="55"/>
      <c r="H8" s="64"/>
      <c r="K8" s="51"/>
      <c r="L8" s="52"/>
    </row>
    <row r="9" spans="2:13" x14ac:dyDescent="0.35">
      <c r="B9" s="425" t="s">
        <v>29</v>
      </c>
      <c r="C9" s="426"/>
      <c r="D9" s="441"/>
      <c r="E9" s="434"/>
      <c r="F9" s="55"/>
      <c r="G9" s="55"/>
      <c r="H9" s="64"/>
      <c r="K9" s="51"/>
      <c r="L9" s="52"/>
    </row>
    <row r="10" spans="2:13" x14ac:dyDescent="0.35">
      <c r="B10" s="65" t="s">
        <v>31</v>
      </c>
      <c r="C10" s="55">
        <v>0</v>
      </c>
      <c r="D10" s="435">
        <v>0</v>
      </c>
      <c r="E10" s="433">
        <v>1000000</v>
      </c>
      <c r="F10" s="55">
        <f>+E10</f>
        <v>1000000</v>
      </c>
      <c r="G10" s="55">
        <v>0</v>
      </c>
      <c r="H10" s="64">
        <f>+F10+G10</f>
        <v>1000000</v>
      </c>
      <c r="K10" s="79"/>
      <c r="L10" s="80"/>
    </row>
    <row r="11" spans="2:13" x14ac:dyDescent="0.35">
      <c r="B11" s="65" t="s">
        <v>34</v>
      </c>
      <c r="C11" s="55">
        <v>0</v>
      </c>
      <c r="D11" s="435">
        <v>0</v>
      </c>
      <c r="E11" s="433">
        <v>-100000</v>
      </c>
      <c r="F11" s="55">
        <f>+E11</f>
        <v>-100000</v>
      </c>
      <c r="G11" s="55">
        <v>0</v>
      </c>
      <c r="H11" s="64">
        <f t="shared" ref="H11:H15" si="0">+F11+G11</f>
        <v>-100000</v>
      </c>
      <c r="K11" s="81"/>
      <c r="L11" s="82"/>
    </row>
    <row r="12" spans="2:13" x14ac:dyDescent="0.35">
      <c r="B12" s="65" t="s">
        <v>35</v>
      </c>
      <c r="C12" s="55">
        <v>0</v>
      </c>
      <c r="D12" s="435">
        <v>0</v>
      </c>
      <c r="E12" s="433">
        <v>-20000</v>
      </c>
      <c r="F12" s="55">
        <f>+E12</f>
        <v>-20000</v>
      </c>
      <c r="G12" s="55">
        <v>0</v>
      </c>
      <c r="H12" s="64">
        <f t="shared" si="0"/>
        <v>-20000</v>
      </c>
      <c r="K12" s="83"/>
      <c r="L12" s="84"/>
    </row>
    <row r="13" spans="2:13" x14ac:dyDescent="0.35">
      <c r="B13" s="65" t="s">
        <v>36</v>
      </c>
      <c r="C13" s="55">
        <v>0</v>
      </c>
      <c r="D13" s="433">
        <v>-400000</v>
      </c>
      <c r="E13" s="435">
        <v>0</v>
      </c>
      <c r="F13" s="55">
        <f>+D13+E13</f>
        <v>-400000</v>
      </c>
      <c r="G13" s="55">
        <v>0</v>
      </c>
      <c r="H13" s="64">
        <f t="shared" si="0"/>
        <v>-400000</v>
      </c>
    </row>
    <row r="14" spans="2:13" x14ac:dyDescent="0.35">
      <c r="B14" s="65" t="s">
        <v>37</v>
      </c>
      <c r="C14" s="55">
        <v>0</v>
      </c>
      <c r="D14" s="433">
        <v>-300000</v>
      </c>
      <c r="E14" s="435">
        <v>0</v>
      </c>
      <c r="F14" s="55">
        <f>+D14+E14</f>
        <v>-300000</v>
      </c>
      <c r="G14" s="55">
        <v>0</v>
      </c>
      <c r="H14" s="64">
        <f t="shared" si="0"/>
        <v>-300000</v>
      </c>
      <c r="K14" s="352"/>
      <c r="L14" s="352"/>
    </row>
    <row r="15" spans="2:13" ht="13.9" thickBot="1" x14ac:dyDescent="0.4">
      <c r="B15" s="427" t="s">
        <v>38</v>
      </c>
      <c r="C15" s="428">
        <v>0</v>
      </c>
      <c r="D15" s="442">
        <v>2000000</v>
      </c>
      <c r="E15" s="436">
        <v>0</v>
      </c>
      <c r="F15" s="55">
        <f>+D15+E15</f>
        <v>2000000</v>
      </c>
      <c r="G15" s="55">
        <v>60000</v>
      </c>
      <c r="H15" s="64">
        <f t="shared" si="0"/>
        <v>2060000</v>
      </c>
      <c r="J15" s="47"/>
      <c r="K15" s="101"/>
      <c r="L15" s="77"/>
    </row>
    <row r="16" spans="2:13" ht="5.25" customHeight="1" thickBot="1" x14ac:dyDescent="0.4">
      <c r="B16" s="66"/>
      <c r="C16" s="53"/>
      <c r="D16" s="436"/>
      <c r="E16" s="437"/>
      <c r="F16" s="53"/>
      <c r="G16" s="53"/>
      <c r="H16" s="67"/>
      <c r="K16" s="101"/>
      <c r="L16" s="77"/>
    </row>
    <row r="17" spans="2:12" ht="13.9" thickBot="1" x14ac:dyDescent="0.4">
      <c r="B17" s="68" t="s">
        <v>39</v>
      </c>
      <c r="C17" s="54">
        <f t="shared" ref="C17:H17" si="1">SUM(C10:C16)</f>
        <v>0</v>
      </c>
      <c r="D17" s="429">
        <f t="shared" si="1"/>
        <v>1300000</v>
      </c>
      <c r="E17" s="429">
        <f t="shared" si="1"/>
        <v>880000</v>
      </c>
      <c r="F17" s="54">
        <f t="shared" si="1"/>
        <v>2180000</v>
      </c>
      <c r="G17" s="54">
        <f t="shared" si="1"/>
        <v>60000</v>
      </c>
      <c r="H17" s="69">
        <f t="shared" si="1"/>
        <v>2240000</v>
      </c>
      <c r="K17" s="77"/>
      <c r="L17" s="77"/>
    </row>
    <row r="18" spans="2:12" ht="4.9000000000000004" customHeight="1" thickTop="1" x14ac:dyDescent="0.35">
      <c r="B18" s="70"/>
      <c r="C18" s="55"/>
      <c r="D18" s="55"/>
      <c r="E18" s="55"/>
      <c r="F18" s="55"/>
      <c r="G18" s="55"/>
      <c r="H18" s="64"/>
      <c r="K18" s="52"/>
      <c r="L18" s="52"/>
    </row>
    <row r="19" spans="2:12" x14ac:dyDescent="0.35">
      <c r="B19" s="71" t="s">
        <v>40</v>
      </c>
      <c r="C19" s="56">
        <f t="shared" ref="C19:H19" si="2">+C17+C7</f>
        <v>10000000</v>
      </c>
      <c r="D19" s="56">
        <f t="shared" si="2"/>
        <v>4800000</v>
      </c>
      <c r="E19" s="56">
        <f t="shared" si="2"/>
        <v>1330000</v>
      </c>
      <c r="F19" s="56">
        <f t="shared" si="2"/>
        <v>16130000</v>
      </c>
      <c r="G19" s="56">
        <f t="shared" si="2"/>
        <v>310000</v>
      </c>
      <c r="H19" s="72">
        <f t="shared" si="2"/>
        <v>16440000</v>
      </c>
      <c r="K19" s="153"/>
      <c r="L19" s="82"/>
    </row>
    <row r="20" spans="2:12" ht="4.9000000000000004" customHeight="1" thickBot="1" x14ac:dyDescent="0.4">
      <c r="B20" s="73"/>
      <c r="C20" s="74"/>
      <c r="D20" s="74"/>
      <c r="E20" s="74"/>
      <c r="F20" s="74"/>
      <c r="G20" s="74"/>
      <c r="H20" s="75"/>
      <c r="K20" s="142"/>
      <c r="L20" s="84"/>
    </row>
    <row r="21" spans="2:12" ht="13.9" thickBot="1" x14ac:dyDescent="0.4"/>
    <row r="22" spans="2:12" x14ac:dyDescent="0.35">
      <c r="B22" s="344" t="s">
        <v>140</v>
      </c>
      <c r="C22" s="345"/>
      <c r="D22" s="345"/>
      <c r="E22" s="345"/>
      <c r="F22" s="345"/>
      <c r="G22" s="345"/>
      <c r="H22" s="346"/>
    </row>
    <row r="23" spans="2:12" ht="13.9" thickBot="1" x14ac:dyDescent="0.4">
      <c r="B23" s="347"/>
      <c r="C23" s="348"/>
      <c r="D23" s="348"/>
      <c r="E23" s="348"/>
      <c r="F23" s="348"/>
      <c r="G23" s="348"/>
      <c r="H23" s="349"/>
    </row>
    <row r="25" spans="2:12" x14ac:dyDescent="0.35">
      <c r="B25" s="2" t="s">
        <v>41</v>
      </c>
      <c r="F25" s="140"/>
    </row>
    <row r="26" spans="2:12" ht="13.9" thickBot="1" x14ac:dyDescent="0.4"/>
    <row r="27" spans="2:12" ht="13.9" thickBot="1" x14ac:dyDescent="0.4">
      <c r="B27" s="85" t="s">
        <v>42</v>
      </c>
      <c r="C27" s="86" t="s">
        <v>43</v>
      </c>
      <c r="D27" s="86" t="s">
        <v>44</v>
      </c>
      <c r="E27" s="87"/>
      <c r="F27" s="96" t="s">
        <v>43</v>
      </c>
      <c r="H27" s="41" t="s">
        <v>5</v>
      </c>
    </row>
    <row r="28" spans="2:12" x14ac:dyDescent="0.35">
      <c r="B28" s="88" t="s">
        <v>31</v>
      </c>
      <c r="C28" s="89">
        <f>+E10</f>
        <v>1000000</v>
      </c>
      <c r="D28" s="90">
        <f>+L3*100</f>
        <v>85</v>
      </c>
      <c r="E28" s="87"/>
      <c r="F28" s="91">
        <f>ROUND(+C28*D28%,0)</f>
        <v>850000</v>
      </c>
      <c r="H28" s="45"/>
    </row>
    <row r="29" spans="2:12" x14ac:dyDescent="0.35">
      <c r="B29" s="88" t="s">
        <v>34</v>
      </c>
      <c r="C29" s="89">
        <f>+E11</f>
        <v>-100000</v>
      </c>
      <c r="D29" s="90">
        <f>+D28</f>
        <v>85</v>
      </c>
      <c r="E29" s="87"/>
      <c r="F29" s="89">
        <f>ROUND(+C29*D29%,0)</f>
        <v>-85000</v>
      </c>
      <c r="H29" s="44"/>
    </row>
    <row r="30" spans="2:12" ht="13.9" thickBot="1" x14ac:dyDescent="0.4">
      <c r="B30" s="88" t="s">
        <v>35</v>
      </c>
      <c r="C30" s="89">
        <f>+E12</f>
        <v>-20000</v>
      </c>
      <c r="D30" s="90">
        <f>+D29</f>
        <v>85</v>
      </c>
      <c r="E30" s="87"/>
      <c r="F30" s="89">
        <f t="shared" ref="F30:F33" si="3">ROUND(+C30*D30%,0)</f>
        <v>-17000</v>
      </c>
      <c r="H30" s="44"/>
    </row>
    <row r="31" spans="2:12" ht="13.9" thickBot="1" x14ac:dyDescent="0.4">
      <c r="B31" s="88" t="s">
        <v>36</v>
      </c>
      <c r="C31" s="89">
        <f>+D13</f>
        <v>-400000</v>
      </c>
      <c r="D31" s="90">
        <f>+D30</f>
        <v>85</v>
      </c>
      <c r="E31" s="87"/>
      <c r="F31" s="89">
        <f t="shared" si="3"/>
        <v>-340000</v>
      </c>
      <c r="H31" s="44"/>
      <c r="J31" s="136"/>
    </row>
    <row r="32" spans="2:12" x14ac:dyDescent="0.35">
      <c r="B32" s="88" t="s">
        <v>37</v>
      </c>
      <c r="C32" s="89">
        <f>+D14</f>
        <v>-300000</v>
      </c>
      <c r="D32" s="90">
        <f>+D31</f>
        <v>85</v>
      </c>
      <c r="E32" s="87"/>
      <c r="F32" s="89">
        <f>ROUND(+C32*D32%,0)</f>
        <v>-255000</v>
      </c>
      <c r="H32" s="44"/>
    </row>
    <row r="33" spans="2:13" ht="13.9" thickBot="1" x14ac:dyDescent="0.4">
      <c r="B33" s="92" t="s">
        <v>38</v>
      </c>
      <c r="C33" s="93">
        <f>+D15</f>
        <v>2000000</v>
      </c>
      <c r="D33" s="94">
        <f>+D32</f>
        <v>85</v>
      </c>
      <c r="E33" s="87"/>
      <c r="F33" s="93">
        <f t="shared" si="3"/>
        <v>1700000</v>
      </c>
      <c r="H33" s="114"/>
    </row>
    <row r="34" spans="2:13" hidden="1" x14ac:dyDescent="0.35">
      <c r="H34" s="42"/>
    </row>
    <row r="35" spans="2:13" hidden="1" x14ac:dyDescent="0.35">
      <c r="B35" s="26" t="s">
        <v>0</v>
      </c>
      <c r="C35" s="14"/>
      <c r="D35" s="14"/>
      <c r="E35" s="14"/>
      <c r="F35" s="14"/>
      <c r="G35" s="14"/>
      <c r="H35" s="356"/>
    </row>
    <row r="36" spans="2:13" ht="7.15" hidden="1" customHeight="1" thickBot="1" x14ac:dyDescent="0.4">
      <c r="B36" s="13"/>
      <c r="H36" s="357"/>
    </row>
    <row r="37" spans="2:13" ht="14.25" hidden="1" customHeight="1" x14ac:dyDescent="0.35">
      <c r="B37" s="344" t="s">
        <v>115</v>
      </c>
      <c r="C37" s="345"/>
      <c r="D37" s="345"/>
      <c r="E37" s="345"/>
      <c r="F37" s="345"/>
      <c r="G37" s="346"/>
      <c r="H37" s="357"/>
    </row>
    <row r="38" spans="2:13" ht="14.25" hidden="1" customHeight="1" x14ac:dyDescent="0.35">
      <c r="B38" s="317"/>
      <c r="C38" s="318"/>
      <c r="D38" s="318"/>
      <c r="E38" s="318"/>
      <c r="F38" s="318"/>
      <c r="G38" s="355"/>
      <c r="H38" s="357"/>
    </row>
    <row r="39" spans="2:13" ht="14.25" hidden="1" customHeight="1" thickBot="1" x14ac:dyDescent="0.4">
      <c r="B39" s="347"/>
      <c r="C39" s="348"/>
      <c r="D39" s="348"/>
      <c r="E39" s="348"/>
      <c r="F39" s="348"/>
      <c r="G39" s="349"/>
      <c r="H39" s="357"/>
    </row>
    <row r="40" spans="2:13" ht="10.15" hidden="1" customHeight="1" thickBot="1" x14ac:dyDescent="0.4">
      <c r="B40" s="13"/>
      <c r="H40" s="357"/>
    </row>
    <row r="41" spans="2:13" ht="14.65" hidden="1" customHeight="1" thickBot="1" x14ac:dyDescent="0.4">
      <c r="B41" s="206" t="s">
        <v>47</v>
      </c>
      <c r="C41" s="207">
        <f>+D15</f>
        <v>2000000</v>
      </c>
      <c r="H41" s="357"/>
    </row>
    <row r="42" spans="2:13" ht="14.65" hidden="1" customHeight="1" thickBot="1" x14ac:dyDescent="0.4">
      <c r="B42" s="206" t="s">
        <v>48</v>
      </c>
      <c r="C42" s="178">
        <f>+C41*0.3</f>
        <v>600000</v>
      </c>
      <c r="D42" s="3" t="s">
        <v>205</v>
      </c>
      <c r="H42" s="357"/>
    </row>
    <row r="43" spans="2:13" s="104" customFormat="1" ht="5.65" hidden="1" customHeight="1" thickBot="1" x14ac:dyDescent="0.4">
      <c r="B43" s="102"/>
      <c r="C43" s="103"/>
      <c r="H43" s="357"/>
      <c r="J43" s="105"/>
      <c r="K43" s="105"/>
      <c r="L43" s="105"/>
      <c r="M43" s="105"/>
    </row>
    <row r="44" spans="2:13" s="104" customFormat="1" ht="14.25" hidden="1" customHeight="1" x14ac:dyDescent="0.35">
      <c r="B44" s="108" t="s">
        <v>36</v>
      </c>
      <c r="C44" s="106">
        <f>+D13</f>
        <v>-400000</v>
      </c>
      <c r="H44" s="357"/>
      <c r="J44" s="105"/>
      <c r="K44" s="105"/>
      <c r="L44" s="105"/>
      <c r="M44" s="105"/>
    </row>
    <row r="45" spans="2:13" s="104" customFormat="1" ht="14.25" hidden="1" customHeight="1" thickBot="1" x14ac:dyDescent="0.4">
      <c r="B45" s="176" t="s">
        <v>37</v>
      </c>
      <c r="C45" s="177">
        <v>-200000</v>
      </c>
      <c r="D45" s="443">
        <f>+C44+C45</f>
        <v>-600000</v>
      </c>
      <c r="H45" s="357"/>
      <c r="J45" s="105"/>
      <c r="K45" s="105"/>
      <c r="L45" s="105"/>
      <c r="M45" s="105"/>
    </row>
    <row r="46" spans="2:13" s="104" customFormat="1" ht="14.65" hidden="1" customHeight="1" thickBot="1" x14ac:dyDescent="0.4">
      <c r="B46" s="109" t="s">
        <v>49</v>
      </c>
      <c r="C46" s="107">
        <v>-100000</v>
      </c>
      <c r="H46" s="357"/>
      <c r="J46" s="105"/>
      <c r="K46" s="105"/>
      <c r="L46" s="105"/>
      <c r="M46" s="105"/>
    </row>
    <row r="47" spans="2:13" ht="14.65" hidden="1" customHeight="1" thickBot="1" x14ac:dyDescent="0.4">
      <c r="B47" s="179" t="s">
        <v>50</v>
      </c>
      <c r="C47" s="180">
        <f>SUM(C44:C46)</f>
        <v>-700000</v>
      </c>
      <c r="H47" s="357"/>
    </row>
    <row r="48" spans="2:13" ht="14.65" hidden="1" customHeight="1" thickBot="1" x14ac:dyDescent="0.4">
      <c r="B48" s="6"/>
      <c r="C48" s="7"/>
      <c r="D48" s="7"/>
      <c r="E48" s="7"/>
      <c r="F48" s="7"/>
      <c r="G48" s="7"/>
      <c r="H48" s="358"/>
    </row>
    <row r="49" spans="2:13" hidden="1" x14ac:dyDescent="0.35">
      <c r="H49" s="359"/>
    </row>
    <row r="50" spans="2:13" hidden="1" x14ac:dyDescent="0.35">
      <c r="H50" s="360"/>
    </row>
    <row r="51" spans="2:13" x14ac:dyDescent="0.35">
      <c r="H51" s="360"/>
    </row>
    <row r="52" spans="2:13" x14ac:dyDescent="0.35">
      <c r="B52" s="2" t="s">
        <v>100</v>
      </c>
      <c r="H52" s="360"/>
    </row>
    <row r="53" spans="2:13" ht="13.9" thickBot="1" x14ac:dyDescent="0.4">
      <c r="H53" s="360"/>
    </row>
    <row r="54" spans="2:13" ht="13.9" thickBot="1" x14ac:dyDescent="0.4">
      <c r="B54" s="322" t="s">
        <v>1</v>
      </c>
      <c r="C54" s="361"/>
      <c r="D54" s="361"/>
      <c r="E54" s="323"/>
      <c r="F54" s="41" t="s">
        <v>2</v>
      </c>
      <c r="G54" s="17" t="s">
        <v>3</v>
      </c>
      <c r="H54" s="356"/>
      <c r="K54" s="343" t="s">
        <v>30</v>
      </c>
      <c r="L54" s="343"/>
    </row>
    <row r="55" spans="2:13" x14ac:dyDescent="0.35">
      <c r="B55" s="16" t="s">
        <v>45</v>
      </c>
      <c r="C55" s="9">
        <v>1</v>
      </c>
      <c r="D55" s="9" t="s">
        <v>45</v>
      </c>
      <c r="E55" s="12"/>
      <c r="F55" s="100"/>
      <c r="G55" s="111"/>
      <c r="H55" s="357"/>
      <c r="J55" s="143" t="str">
        <f>+J5</f>
        <v>01.01</v>
      </c>
      <c r="K55" s="144">
        <f>+K5</f>
        <v>11857500</v>
      </c>
      <c r="L55" s="145">
        <f>+G61</f>
        <v>85000</v>
      </c>
      <c r="M55" s="143"/>
    </row>
    <row r="56" spans="2:13" x14ac:dyDescent="0.35">
      <c r="B56" s="99" t="s">
        <v>212</v>
      </c>
      <c r="E56" s="5"/>
      <c r="F56" s="97">
        <f>+F28</f>
        <v>850000</v>
      </c>
      <c r="G56" s="112"/>
      <c r="H56" s="357"/>
      <c r="J56" s="143"/>
      <c r="K56" s="146">
        <f>+F56</f>
        <v>850000</v>
      </c>
      <c r="L56" s="145">
        <f>+G65</f>
        <v>17000</v>
      </c>
      <c r="M56" s="143"/>
    </row>
    <row r="57" spans="2:13" x14ac:dyDescent="0.35">
      <c r="B57" s="13"/>
      <c r="C57" s="3" t="s">
        <v>213</v>
      </c>
      <c r="E57" s="5"/>
      <c r="F57" s="97"/>
      <c r="G57" s="112">
        <f>+F56</f>
        <v>850000</v>
      </c>
      <c r="H57" s="357"/>
      <c r="J57" s="143"/>
      <c r="K57" s="147">
        <f>+F76</f>
        <v>1700000</v>
      </c>
      <c r="L57" s="148">
        <f>+G69</f>
        <v>340000</v>
      </c>
      <c r="M57" s="143"/>
    </row>
    <row r="58" spans="2:13" ht="13.9" thickBot="1" x14ac:dyDescent="0.4">
      <c r="B58" s="6" t="s">
        <v>206</v>
      </c>
      <c r="C58" s="7"/>
      <c r="D58" s="7"/>
      <c r="E58" s="8"/>
      <c r="F58" s="98"/>
      <c r="G58" s="113"/>
      <c r="H58" s="358"/>
      <c r="J58" s="143"/>
      <c r="K58" s="146"/>
      <c r="L58" s="149">
        <f>+G73</f>
        <v>255000</v>
      </c>
      <c r="M58" s="143"/>
    </row>
    <row r="59" spans="2:13" x14ac:dyDescent="0.35">
      <c r="B59" s="16" t="s">
        <v>45</v>
      </c>
      <c r="C59" s="9">
        <v>2</v>
      </c>
      <c r="D59" s="9" t="s">
        <v>45</v>
      </c>
      <c r="E59" s="12"/>
      <c r="F59" s="100"/>
      <c r="G59" s="111"/>
      <c r="H59" s="356"/>
      <c r="J59" s="143"/>
      <c r="K59" s="146"/>
      <c r="L59" s="149"/>
      <c r="M59" s="143"/>
    </row>
    <row r="60" spans="2:13" x14ac:dyDescent="0.35">
      <c r="B60" s="99" t="str">
        <f>+C57</f>
        <v>(Patrimonio) Otras Reservas</v>
      </c>
      <c r="E60" s="5"/>
      <c r="F60" s="97">
        <f>-F29</f>
        <v>85000</v>
      </c>
      <c r="G60" s="112"/>
      <c r="H60" s="357"/>
      <c r="J60" s="143"/>
      <c r="K60" s="150"/>
      <c r="L60" s="151"/>
      <c r="M60" s="143"/>
    </row>
    <row r="61" spans="2:13" x14ac:dyDescent="0.35">
      <c r="B61" s="13"/>
      <c r="C61" s="95" t="str">
        <f>+B56</f>
        <v>(activo) Inversión Relacionadas</v>
      </c>
      <c r="E61" s="5"/>
      <c r="F61" s="97"/>
      <c r="G61" s="112">
        <f>+F60</f>
        <v>85000</v>
      </c>
      <c r="H61" s="357"/>
      <c r="J61" s="143"/>
      <c r="K61" s="152">
        <f>SUM(K55:K60)</f>
        <v>14407500</v>
      </c>
      <c r="L61" s="153">
        <f>SUM(L55:L60)</f>
        <v>697000</v>
      </c>
      <c r="M61" s="143"/>
    </row>
    <row r="62" spans="2:13" ht="13.9" thickBot="1" x14ac:dyDescent="0.4">
      <c r="B62" s="6" t="s">
        <v>207</v>
      </c>
      <c r="C62" s="7"/>
      <c r="D62" s="7"/>
      <c r="E62" s="8"/>
      <c r="F62" s="98"/>
      <c r="G62" s="113"/>
      <c r="H62" s="358"/>
      <c r="J62" s="143"/>
      <c r="K62" s="154"/>
      <c r="L62" s="203">
        <f>+K61-L61</f>
        <v>13710500</v>
      </c>
      <c r="M62" s="143"/>
    </row>
    <row r="63" spans="2:13" ht="13.9" thickBot="1" x14ac:dyDescent="0.4">
      <c r="B63" s="16" t="s">
        <v>45</v>
      </c>
      <c r="C63" s="9">
        <v>3</v>
      </c>
      <c r="D63" s="9" t="s">
        <v>45</v>
      </c>
      <c r="E63" s="12"/>
      <c r="F63" s="100"/>
      <c r="G63" s="111"/>
      <c r="H63" s="356"/>
      <c r="J63" s="143"/>
      <c r="K63" s="174"/>
      <c r="L63" s="153"/>
      <c r="M63" s="143"/>
    </row>
    <row r="64" spans="2:13" ht="13.9" thickBot="1" x14ac:dyDescent="0.4">
      <c r="B64" s="99" t="str">
        <f>+B60</f>
        <v>(Patrimonio) Otras Reservas</v>
      </c>
      <c r="E64" s="5"/>
      <c r="F64" s="97">
        <f>-F30</f>
        <v>17000</v>
      </c>
      <c r="G64" s="112"/>
      <c r="H64" s="357"/>
      <c r="J64" s="143"/>
      <c r="K64" s="175">
        <f>+F19</f>
        <v>16130000</v>
      </c>
      <c r="L64" s="445">
        <f>+K64*D32%</f>
        <v>13710500</v>
      </c>
      <c r="M64" s="143"/>
    </row>
    <row r="65" spans="2:13" ht="12.85" customHeight="1" x14ac:dyDescent="0.35">
      <c r="B65" s="13"/>
      <c r="C65" s="95" t="str">
        <f>+C61</f>
        <v>(activo) Inversión Relacionadas</v>
      </c>
      <c r="E65" s="5"/>
      <c r="F65" s="97"/>
      <c r="G65" s="112">
        <f>+F64</f>
        <v>17000</v>
      </c>
      <c r="H65" s="357"/>
      <c r="J65" s="143"/>
      <c r="K65" s="149"/>
      <c r="L65" s="148"/>
      <c r="M65" s="143"/>
    </row>
    <row r="66" spans="2:13" ht="12.85" customHeight="1" thickBot="1" x14ac:dyDescent="0.4">
      <c r="B66" s="444" t="s">
        <v>208</v>
      </c>
      <c r="C66" s="7"/>
      <c r="D66" s="7"/>
      <c r="E66" s="8"/>
      <c r="F66" s="98"/>
      <c r="G66" s="113"/>
      <c r="H66" s="358"/>
      <c r="J66" s="143"/>
      <c r="K66" s="149"/>
      <c r="L66" s="148">
        <f>+L62-L64</f>
        <v>0</v>
      </c>
      <c r="M66" s="143"/>
    </row>
    <row r="67" spans="2:13" x14ac:dyDescent="0.35">
      <c r="B67" s="16" t="s">
        <v>45</v>
      </c>
      <c r="C67" s="9">
        <v>4</v>
      </c>
      <c r="D67" s="9" t="s">
        <v>45</v>
      </c>
      <c r="E67" s="12"/>
      <c r="F67" s="100"/>
      <c r="G67" s="111"/>
      <c r="H67" s="356"/>
      <c r="J67" s="143"/>
      <c r="K67" s="148"/>
      <c r="L67" s="148"/>
      <c r="M67" s="143"/>
    </row>
    <row r="68" spans="2:13" x14ac:dyDescent="0.35">
      <c r="B68" s="99" t="s">
        <v>214</v>
      </c>
      <c r="E68" s="5"/>
      <c r="F68" s="97">
        <f>-F31</f>
        <v>340000</v>
      </c>
      <c r="G68" s="112"/>
      <c r="H68" s="357"/>
      <c r="J68" s="143"/>
      <c r="K68" s="156"/>
      <c r="L68" s="156"/>
      <c r="M68" s="143"/>
    </row>
    <row r="69" spans="2:13" x14ac:dyDescent="0.35">
      <c r="B69" s="13"/>
      <c r="C69" s="95" t="str">
        <f>+C65</f>
        <v>(activo) Inversión Relacionadas</v>
      </c>
      <c r="E69" s="5"/>
      <c r="F69" s="97"/>
      <c r="G69" s="112">
        <f>+F68</f>
        <v>340000</v>
      </c>
      <c r="H69" s="357"/>
      <c r="J69" s="143"/>
      <c r="K69" s="153"/>
      <c r="L69" s="153"/>
      <c r="M69" s="143"/>
    </row>
    <row r="70" spans="2:13" ht="13.9" thickBot="1" x14ac:dyDescent="0.4">
      <c r="B70" s="6" t="s">
        <v>209</v>
      </c>
      <c r="C70" s="7"/>
      <c r="D70" s="7"/>
      <c r="E70" s="8"/>
      <c r="F70" s="98"/>
      <c r="G70" s="113"/>
      <c r="H70" s="358"/>
      <c r="J70" s="143"/>
      <c r="K70" s="155"/>
      <c r="L70" s="155"/>
      <c r="M70" s="143"/>
    </row>
    <row r="71" spans="2:13" x14ac:dyDescent="0.35">
      <c r="B71" s="16" t="s">
        <v>45</v>
      </c>
      <c r="C71" s="9">
        <v>5</v>
      </c>
      <c r="D71" s="9" t="s">
        <v>45</v>
      </c>
      <c r="E71" s="12"/>
      <c r="F71" s="100"/>
      <c r="G71" s="111"/>
      <c r="H71" s="356"/>
      <c r="J71" s="105"/>
      <c r="K71" s="105"/>
      <c r="L71" s="105"/>
      <c r="M71" s="105"/>
    </row>
    <row r="72" spans="2:13" x14ac:dyDescent="0.35">
      <c r="B72" s="99" t="str">
        <f>+B68</f>
        <v>(activo) Dividendos por Cobrar</v>
      </c>
      <c r="E72" s="5"/>
      <c r="F72" s="97">
        <f>-F32</f>
        <v>255000</v>
      </c>
      <c r="G72" s="112"/>
      <c r="H72" s="357"/>
    </row>
    <row r="73" spans="2:13" x14ac:dyDescent="0.35">
      <c r="B73" s="13"/>
      <c r="C73" s="95" t="str">
        <f>+C69</f>
        <v>(activo) Inversión Relacionadas</v>
      </c>
      <c r="E73" s="5"/>
      <c r="F73" s="97"/>
      <c r="G73" s="112">
        <f>+F72</f>
        <v>255000</v>
      </c>
      <c r="H73" s="357"/>
    </row>
    <row r="74" spans="2:13" ht="13.9" thickBot="1" x14ac:dyDescent="0.4">
      <c r="B74" s="6" t="s">
        <v>210</v>
      </c>
      <c r="C74" s="7"/>
      <c r="D74" s="7"/>
      <c r="E74" s="8"/>
      <c r="F74" s="98"/>
      <c r="G74" s="113"/>
      <c r="H74" s="358"/>
    </row>
    <row r="75" spans="2:13" x14ac:dyDescent="0.35">
      <c r="B75" s="16" t="s">
        <v>45</v>
      </c>
      <c r="C75" s="9">
        <v>6</v>
      </c>
      <c r="D75" s="9" t="s">
        <v>45</v>
      </c>
      <c r="E75" s="12"/>
      <c r="F75" s="100"/>
      <c r="G75" s="111"/>
      <c r="H75" s="357"/>
    </row>
    <row r="76" spans="2:13" ht="14.25" customHeight="1" x14ac:dyDescent="0.35">
      <c r="B76" s="99" t="str">
        <f>+C73</f>
        <v>(activo) Inversión Relacionadas</v>
      </c>
      <c r="E76" s="5"/>
      <c r="F76" s="97">
        <f>+F33</f>
        <v>1700000</v>
      </c>
      <c r="G76" s="112"/>
      <c r="H76" s="357"/>
    </row>
    <row r="77" spans="2:13" ht="14.25" customHeight="1" x14ac:dyDescent="0.35">
      <c r="B77" s="13"/>
      <c r="C77" s="95" t="s">
        <v>215</v>
      </c>
      <c r="E77" s="5"/>
      <c r="F77" s="97"/>
      <c r="G77" s="112">
        <f>+F76</f>
        <v>1700000</v>
      </c>
      <c r="H77" s="357"/>
    </row>
    <row r="78" spans="2:13" ht="14.65" customHeight="1" thickBot="1" x14ac:dyDescent="0.4">
      <c r="B78" s="444" t="s">
        <v>211</v>
      </c>
      <c r="C78" s="7"/>
      <c r="D78" s="7"/>
      <c r="E78" s="8"/>
      <c r="F78" s="98"/>
      <c r="G78" s="113"/>
      <c r="H78" s="358"/>
    </row>
    <row r="79" spans="2:13" ht="13.9" thickBot="1" x14ac:dyDescent="0.4">
      <c r="H79" s="41"/>
    </row>
  </sheetData>
  <mergeCells count="18">
    <mergeCell ref="H67:H70"/>
    <mergeCell ref="H71:H74"/>
    <mergeCell ref="H75:H78"/>
    <mergeCell ref="K54:L54"/>
    <mergeCell ref="H63:H66"/>
    <mergeCell ref="B37:G39"/>
    <mergeCell ref="H35:H48"/>
    <mergeCell ref="H49:H53"/>
    <mergeCell ref="H54:H58"/>
    <mergeCell ref="H59:H62"/>
    <mergeCell ref="B54:E54"/>
    <mergeCell ref="B2:L2"/>
    <mergeCell ref="K4:L4"/>
    <mergeCell ref="B22:H23"/>
    <mergeCell ref="D4:D5"/>
    <mergeCell ref="F4:F5"/>
    <mergeCell ref="K14:L14"/>
    <mergeCell ref="B4:B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3DEA-ECC9-4FE0-830C-F9C67514C32F}">
  <dimension ref="B1:M81"/>
  <sheetViews>
    <sheetView showGridLines="0" zoomScale="140" zoomScaleNormal="140" workbookViewId="0">
      <selection activeCell="C29" sqref="C29"/>
    </sheetView>
  </sheetViews>
  <sheetFormatPr baseColWidth="10" defaultRowHeight="13.5" x14ac:dyDescent="0.35"/>
  <cols>
    <col min="1" max="1" width="3.796875" style="3" customWidth="1"/>
    <col min="2" max="2" width="11.19921875" style="3" customWidth="1"/>
    <col min="3" max="3" width="26.3984375" style="3" customWidth="1"/>
    <col min="4" max="4" width="11.3984375" style="3" bestFit="1" customWidth="1"/>
    <col min="5" max="5" width="15.9296875" style="3" customWidth="1"/>
    <col min="6" max="6" width="16.265625" style="3" customWidth="1"/>
    <col min="7" max="7" width="11.796875" style="3" bestFit="1" customWidth="1"/>
    <col min="8" max="8" width="11.59765625" style="3" customWidth="1"/>
    <col min="9" max="9" width="10.6640625" style="3"/>
    <col min="10" max="10" width="15.53125" style="3" customWidth="1"/>
    <col min="11" max="11" width="12.73046875" style="3" customWidth="1"/>
    <col min="12" max="12" width="11.9296875" style="3" bestFit="1" customWidth="1"/>
    <col min="13" max="13" width="11.53125" style="3" bestFit="1" customWidth="1"/>
    <col min="14" max="16384" width="10.6640625" style="3"/>
  </cols>
  <sheetData>
    <row r="1" spans="2:13" ht="13.9" thickBot="1" x14ac:dyDescent="0.4"/>
    <row r="2" spans="2:13" x14ac:dyDescent="0.35">
      <c r="B2" s="362" t="s">
        <v>216</v>
      </c>
      <c r="C2" s="363"/>
      <c r="D2" s="363"/>
      <c r="E2" s="363"/>
      <c r="F2" s="363"/>
      <c r="G2" s="364"/>
    </row>
    <row r="3" spans="2:13" x14ac:dyDescent="0.35">
      <c r="B3" s="365"/>
      <c r="C3" s="366"/>
      <c r="D3" s="366"/>
      <c r="E3" s="366"/>
      <c r="F3" s="366"/>
      <c r="G3" s="367"/>
    </row>
    <row r="4" spans="2:13" ht="13.9" thickBot="1" x14ac:dyDescent="0.4">
      <c r="B4" s="368"/>
      <c r="C4" s="369"/>
      <c r="D4" s="369"/>
      <c r="E4" s="369"/>
      <c r="F4" s="369"/>
      <c r="G4" s="370"/>
    </row>
    <row r="6" spans="2:13" ht="6.75" customHeight="1" thickBot="1" x14ac:dyDescent="0.4"/>
    <row r="7" spans="2:13" ht="13.9" thickBot="1" x14ac:dyDescent="0.4">
      <c r="B7" s="117" t="s">
        <v>51</v>
      </c>
      <c r="C7" s="118" t="s">
        <v>52</v>
      </c>
      <c r="D7" s="119" t="s">
        <v>53</v>
      </c>
      <c r="E7" s="119" t="s">
        <v>54</v>
      </c>
      <c r="F7" s="119" t="s">
        <v>101</v>
      </c>
    </row>
    <row r="8" spans="2:13" ht="13.9" thickBot="1" x14ac:dyDescent="0.4">
      <c r="B8" s="30" t="s">
        <v>55</v>
      </c>
      <c r="C8" s="31" t="s">
        <v>56</v>
      </c>
      <c r="D8" s="34">
        <v>350</v>
      </c>
      <c r="E8" s="35">
        <v>45000</v>
      </c>
      <c r="F8" s="32">
        <f>+E8*D8</f>
        <v>15750000</v>
      </c>
    </row>
    <row r="9" spans="2:13" ht="13.9" thickBot="1" x14ac:dyDescent="0.4">
      <c r="B9" s="30" t="s">
        <v>57</v>
      </c>
      <c r="C9" s="31" t="s">
        <v>58</v>
      </c>
      <c r="D9" s="120"/>
      <c r="E9" s="121"/>
      <c r="F9" s="32">
        <v>500000</v>
      </c>
    </row>
    <row r="10" spans="2:13" ht="13.9" thickBot="1" x14ac:dyDescent="0.4">
      <c r="B10" s="30" t="s">
        <v>55</v>
      </c>
      <c r="C10" s="31" t="s">
        <v>102</v>
      </c>
      <c r="D10" s="120"/>
      <c r="E10" s="121"/>
      <c r="F10" s="32">
        <v>95000</v>
      </c>
    </row>
    <row r="12" spans="2:13" ht="13.9" thickBot="1" x14ac:dyDescent="0.4"/>
    <row r="13" spans="2:13" ht="14.65" customHeight="1" thickBot="1" x14ac:dyDescent="0.4">
      <c r="B13" s="122" t="s">
        <v>61</v>
      </c>
      <c r="C13" s="361" t="s">
        <v>1</v>
      </c>
      <c r="D13" s="323"/>
      <c r="E13" s="41" t="s">
        <v>2</v>
      </c>
      <c r="F13" s="41" t="s">
        <v>3</v>
      </c>
      <c r="I13" s="122" t="s">
        <v>61</v>
      </c>
      <c r="J13" s="361" t="s">
        <v>1</v>
      </c>
      <c r="K13" s="323"/>
      <c r="L13" s="41" t="s">
        <v>2</v>
      </c>
      <c r="M13" s="41" t="s">
        <v>3</v>
      </c>
    </row>
    <row r="14" spans="2:13" ht="14.25" customHeight="1" thickBot="1" x14ac:dyDescent="0.4">
      <c r="B14" s="39" t="s">
        <v>59</v>
      </c>
      <c r="C14" s="303" t="s">
        <v>60</v>
      </c>
      <c r="D14" s="302"/>
      <c r="E14" s="97"/>
      <c r="F14" s="97"/>
      <c r="I14" s="39" t="s">
        <v>59</v>
      </c>
      <c r="J14" s="303" t="s">
        <v>60</v>
      </c>
      <c r="K14" s="302"/>
      <c r="L14" s="97"/>
      <c r="M14" s="97"/>
    </row>
    <row r="15" spans="2:13" x14ac:dyDescent="0.35">
      <c r="B15" s="446" t="s">
        <v>55</v>
      </c>
      <c r="C15" s="447" t="str">
        <f>+C8</f>
        <v>1.11.1001 SQM-B</v>
      </c>
      <c r="D15" s="448"/>
      <c r="E15" s="449">
        <f>+F8+F9</f>
        <v>16250000</v>
      </c>
      <c r="F15" s="97"/>
      <c r="I15" s="450" t="str">
        <f>+B15</f>
        <v>Activo</v>
      </c>
      <c r="J15" s="451" t="str">
        <f>+C8</f>
        <v>1.11.1001 SQM-B</v>
      </c>
      <c r="K15" s="452"/>
      <c r="L15" s="453">
        <f>+F8</f>
        <v>15750000</v>
      </c>
      <c r="M15" s="97"/>
    </row>
    <row r="16" spans="2:13" ht="13.9" thickBot="1" x14ac:dyDescent="0.4">
      <c r="B16" s="38" t="s">
        <v>55</v>
      </c>
      <c r="C16" s="3" t="str">
        <f>+C10</f>
        <v>1.14.012 IVA CF</v>
      </c>
      <c r="D16" s="5"/>
      <c r="E16" s="97">
        <f>+F10</f>
        <v>95000</v>
      </c>
      <c r="F16" s="97"/>
      <c r="I16" s="454" t="s">
        <v>57</v>
      </c>
      <c r="J16" s="455" t="str">
        <f>+C9</f>
        <v>5.21.02.01 Comisiones</v>
      </c>
      <c r="K16" s="456"/>
      <c r="L16" s="457">
        <f>+F9</f>
        <v>500000</v>
      </c>
      <c r="M16" s="97"/>
    </row>
    <row r="17" spans="2:13" x14ac:dyDescent="0.35">
      <c r="B17" s="38" t="s">
        <v>217</v>
      </c>
      <c r="C17" s="10" t="s">
        <v>218</v>
      </c>
      <c r="D17" s="5"/>
      <c r="E17" s="97"/>
      <c r="F17" s="97">
        <f>+E15+E16</f>
        <v>16345000</v>
      </c>
      <c r="I17" s="38" t="s">
        <v>55</v>
      </c>
      <c r="J17" s="3" t="str">
        <f>+C10</f>
        <v>1.14.012 IVA CF</v>
      </c>
      <c r="K17" s="5"/>
      <c r="L17" s="97">
        <f>+F10</f>
        <v>95000</v>
      </c>
      <c r="M17" s="97"/>
    </row>
    <row r="18" spans="2:13" x14ac:dyDescent="0.35">
      <c r="B18" s="38"/>
      <c r="C18" s="10"/>
      <c r="D18" s="5"/>
      <c r="E18" s="97"/>
      <c r="F18" s="97"/>
      <c r="I18" s="38" t="s">
        <v>217</v>
      </c>
      <c r="J18" s="181" t="str">
        <f>+C17</f>
        <v>Cuenta por Pagar</v>
      </c>
      <c r="K18" s="5"/>
      <c r="L18" s="97"/>
      <c r="M18" s="97">
        <f>+L15+L16+L17</f>
        <v>16345000</v>
      </c>
    </row>
    <row r="19" spans="2:13" x14ac:dyDescent="0.35">
      <c r="B19" s="38"/>
      <c r="C19" s="3" t="s">
        <v>62</v>
      </c>
      <c r="D19" s="5"/>
      <c r="E19" s="97"/>
      <c r="F19" s="97"/>
      <c r="I19" s="38"/>
      <c r="K19" s="5"/>
      <c r="L19" s="97"/>
      <c r="M19" s="97"/>
    </row>
    <row r="20" spans="2:13" ht="13.9" thickBot="1" x14ac:dyDescent="0.4">
      <c r="B20" s="40"/>
      <c r="C20" s="7"/>
      <c r="D20" s="8"/>
      <c r="E20" s="98"/>
      <c r="F20" s="98"/>
      <c r="I20" s="40"/>
      <c r="J20" s="7"/>
      <c r="K20" s="8"/>
      <c r="L20" s="98"/>
      <c r="M20" s="98"/>
    </row>
    <row r="22" spans="2:13" ht="13.9" thickBot="1" x14ac:dyDescent="0.4"/>
    <row r="23" spans="2:13" ht="27.4" thickBot="1" x14ac:dyDescent="0.4">
      <c r="B23" s="117" t="s">
        <v>51</v>
      </c>
      <c r="C23" s="118" t="s">
        <v>4</v>
      </c>
      <c r="D23" s="119" t="s">
        <v>53</v>
      </c>
      <c r="E23" s="119" t="s">
        <v>103</v>
      </c>
      <c r="F23" s="119" t="s">
        <v>9</v>
      </c>
      <c r="H23" s="171" t="s">
        <v>116</v>
      </c>
    </row>
    <row r="24" spans="2:13" ht="13.9" thickBot="1" x14ac:dyDescent="0.4">
      <c r="B24" s="30" t="s">
        <v>55</v>
      </c>
      <c r="C24" s="31" t="s">
        <v>56</v>
      </c>
      <c r="D24" s="34">
        <v>350</v>
      </c>
      <c r="E24" s="35">
        <v>49000</v>
      </c>
      <c r="F24" s="458">
        <f>+D24*E24</f>
        <v>17150000</v>
      </c>
      <c r="G24" s="95"/>
      <c r="H24" s="183">
        <f>+F24-E15</f>
        <v>900000</v>
      </c>
    </row>
    <row r="26" spans="2:13" ht="13.9" thickBot="1" x14ac:dyDescent="0.4"/>
    <row r="27" spans="2:13" ht="13.9" thickBot="1" x14ac:dyDescent="0.4">
      <c r="B27" s="122" t="s">
        <v>61</v>
      </c>
      <c r="C27" s="361" t="s">
        <v>1</v>
      </c>
      <c r="D27" s="323"/>
      <c r="E27" s="41" t="s">
        <v>2</v>
      </c>
      <c r="F27" s="41" t="s">
        <v>3</v>
      </c>
      <c r="I27" s="122" t="s">
        <v>61</v>
      </c>
      <c r="J27" s="361" t="s">
        <v>1</v>
      </c>
      <c r="K27" s="323"/>
      <c r="L27" s="41" t="s">
        <v>2</v>
      </c>
      <c r="M27" s="41" t="s">
        <v>3</v>
      </c>
    </row>
    <row r="28" spans="2:13" x14ac:dyDescent="0.35">
      <c r="B28" s="39" t="s">
        <v>33</v>
      </c>
      <c r="C28" s="303" t="s">
        <v>63</v>
      </c>
      <c r="D28" s="302"/>
      <c r="E28" s="97"/>
      <c r="F28" s="97"/>
      <c r="I28" s="39" t="s">
        <v>33</v>
      </c>
      <c r="J28" s="303" t="s">
        <v>63</v>
      </c>
      <c r="K28" s="302"/>
      <c r="L28" s="97"/>
      <c r="M28" s="97"/>
    </row>
    <row r="29" spans="2:13" x14ac:dyDescent="0.35">
      <c r="B29" s="109" t="s">
        <v>55</v>
      </c>
      <c r="C29" s="204" t="str">
        <f>+C24</f>
        <v>1.11.1001 SQM-B</v>
      </c>
      <c r="D29" s="199"/>
      <c r="E29" s="107">
        <f>+H24</f>
        <v>900000</v>
      </c>
      <c r="F29" s="107"/>
      <c r="I29" s="109" t="s">
        <v>55</v>
      </c>
      <c r="J29" s="204" t="str">
        <f>+C29</f>
        <v>1.11.1001 SQM-B</v>
      </c>
      <c r="K29" s="199"/>
      <c r="L29" s="107">
        <f>+F24-F8</f>
        <v>1400000</v>
      </c>
      <c r="M29" s="107"/>
    </row>
    <row r="30" spans="2:13" x14ac:dyDescent="0.35">
      <c r="B30" s="109" t="s">
        <v>17</v>
      </c>
      <c r="C30" s="205" t="s">
        <v>46</v>
      </c>
      <c r="D30" s="199"/>
      <c r="E30" s="107"/>
      <c r="F30" s="107">
        <f>+E29</f>
        <v>900000</v>
      </c>
      <c r="I30" s="109" t="s">
        <v>17</v>
      </c>
      <c r="J30" s="204" t="s">
        <v>219</v>
      </c>
      <c r="K30" s="199"/>
      <c r="L30" s="107"/>
      <c r="M30" s="107">
        <f>+L29</f>
        <v>1400000</v>
      </c>
    </row>
    <row r="31" spans="2:13" x14ac:dyDescent="0.35">
      <c r="B31" s="109"/>
      <c r="C31" s="104"/>
      <c r="D31" s="191"/>
      <c r="E31" s="107"/>
      <c r="F31" s="107"/>
      <c r="I31" s="109"/>
      <c r="J31" s="104"/>
      <c r="K31" s="191"/>
      <c r="L31" s="107"/>
      <c r="M31" s="107"/>
    </row>
    <row r="32" spans="2:13" x14ac:dyDescent="0.35">
      <c r="B32" s="109"/>
      <c r="C32" s="205"/>
      <c r="D32" s="191"/>
      <c r="E32" s="107"/>
      <c r="F32" s="107"/>
      <c r="I32" s="109"/>
      <c r="J32" s="205"/>
      <c r="K32" s="191"/>
      <c r="L32" s="107"/>
      <c r="M32" s="107"/>
    </row>
    <row r="33" spans="2:13" x14ac:dyDescent="0.35">
      <c r="B33" s="38"/>
      <c r="C33" s="3" t="s">
        <v>64</v>
      </c>
      <c r="D33" s="5"/>
      <c r="E33" s="97"/>
      <c r="F33" s="97"/>
      <c r="I33" s="38"/>
      <c r="J33" s="3" t="s">
        <v>64</v>
      </c>
      <c r="K33" s="5"/>
      <c r="L33" s="97"/>
      <c r="M33" s="97"/>
    </row>
    <row r="34" spans="2:13" ht="13.9" thickBot="1" x14ac:dyDescent="0.4">
      <c r="B34" s="40"/>
      <c r="C34" s="7"/>
      <c r="D34" s="8"/>
      <c r="E34" s="98"/>
      <c r="F34" s="98"/>
      <c r="I34" s="40"/>
      <c r="J34" s="7"/>
      <c r="K34" s="8"/>
      <c r="L34" s="98"/>
      <c r="M34" s="98"/>
    </row>
    <row r="35" spans="2:13" ht="13.9" thickBot="1" x14ac:dyDescent="0.4"/>
    <row r="36" spans="2:13" ht="13.5" customHeight="1" x14ac:dyDescent="0.35">
      <c r="B36" s="371" t="s">
        <v>141</v>
      </c>
      <c r="C36" s="372"/>
      <c r="D36" s="372"/>
      <c r="E36" s="372"/>
      <c r="F36" s="373"/>
    </row>
    <row r="37" spans="2:13" ht="13.9" thickBot="1" x14ac:dyDescent="0.4">
      <c r="B37" s="374"/>
      <c r="C37" s="375"/>
      <c r="D37" s="375"/>
      <c r="E37" s="375"/>
      <c r="F37" s="376"/>
    </row>
    <row r="38" spans="2:13" ht="13.9" thickBot="1" x14ac:dyDescent="0.4">
      <c r="B38" s="184"/>
      <c r="C38" s="184"/>
      <c r="D38" s="184"/>
      <c r="E38" s="184"/>
      <c r="F38" s="184"/>
    </row>
    <row r="39" spans="2:13" ht="13.9" thickBot="1" x14ac:dyDescent="0.4">
      <c r="B39" s="117" t="s">
        <v>51</v>
      </c>
      <c r="C39" s="118" t="s">
        <v>52</v>
      </c>
      <c r="D39" s="119" t="s">
        <v>53</v>
      </c>
      <c r="E39" s="119" t="s">
        <v>54</v>
      </c>
      <c r="F39" s="119" t="s">
        <v>101</v>
      </c>
    </row>
    <row r="40" spans="2:13" ht="13.9" thickBot="1" x14ac:dyDescent="0.4">
      <c r="B40" s="30" t="s">
        <v>55</v>
      </c>
      <c r="C40" s="31" t="s">
        <v>56</v>
      </c>
      <c r="D40" s="34">
        <v>350</v>
      </c>
      <c r="E40" s="35">
        <f>+E8</f>
        <v>45000</v>
      </c>
      <c r="F40" s="32">
        <f>+E40*D40</f>
        <v>15750000</v>
      </c>
      <c r="H40" s="95"/>
    </row>
    <row r="41" spans="2:13" x14ac:dyDescent="0.35">
      <c r="B41" s="184"/>
      <c r="C41" s="184"/>
      <c r="D41" s="184"/>
      <c r="E41" s="185"/>
      <c r="F41" s="186"/>
    </row>
    <row r="42" spans="2:13" ht="13.9" thickBot="1" x14ac:dyDescent="0.4"/>
    <row r="43" spans="2:13" ht="13.9" thickBot="1" x14ac:dyDescent="0.4">
      <c r="B43" s="122" t="s">
        <v>61</v>
      </c>
      <c r="C43" s="361" t="s">
        <v>1</v>
      </c>
      <c r="D43" s="323"/>
      <c r="E43" s="41" t="s">
        <v>2</v>
      </c>
      <c r="F43" s="41" t="s">
        <v>3</v>
      </c>
    </row>
    <row r="44" spans="2:13" x14ac:dyDescent="0.35">
      <c r="B44" s="39" t="s">
        <v>33</v>
      </c>
      <c r="C44" s="303" t="s">
        <v>104</v>
      </c>
      <c r="D44" s="302"/>
      <c r="E44" s="97"/>
      <c r="F44" s="97"/>
    </row>
    <row r="45" spans="2:13" x14ac:dyDescent="0.35">
      <c r="B45" s="38" t="s">
        <v>55</v>
      </c>
      <c r="C45" s="181" t="str">
        <f>+C40</f>
        <v>1.11.1001 SQM-B</v>
      </c>
      <c r="D45" s="15"/>
      <c r="E45" s="97">
        <f>+F40*0.031</f>
        <v>488250</v>
      </c>
      <c r="F45" s="97"/>
    </row>
    <row r="46" spans="2:13" x14ac:dyDescent="0.35">
      <c r="B46" s="446" t="s">
        <v>71</v>
      </c>
      <c r="C46" s="459" t="s">
        <v>220</v>
      </c>
      <c r="D46" s="460"/>
      <c r="E46" s="449"/>
      <c r="F46" s="449">
        <f>+E45</f>
        <v>488250</v>
      </c>
    </row>
    <row r="47" spans="2:13" ht="7.5" customHeight="1" x14ac:dyDescent="0.35">
      <c r="B47" s="38"/>
      <c r="C47" s="10"/>
      <c r="D47" s="5"/>
      <c r="E47" s="97"/>
      <c r="F47" s="97"/>
    </row>
    <row r="48" spans="2:13" x14ac:dyDescent="0.35">
      <c r="B48" s="38"/>
      <c r="C48" s="3" t="s">
        <v>105</v>
      </c>
      <c r="D48" s="5"/>
      <c r="E48" s="97"/>
      <c r="F48" s="97"/>
    </row>
    <row r="49" spans="2:8" ht="6" customHeight="1" thickBot="1" x14ac:dyDescent="0.4">
      <c r="B49" s="40"/>
      <c r="C49" s="7"/>
      <c r="D49" s="8"/>
      <c r="E49" s="98"/>
      <c r="F49" s="98"/>
    </row>
    <row r="51" spans="2:8" ht="13.9" thickBot="1" x14ac:dyDescent="0.4"/>
    <row r="52" spans="2:8" ht="13.9" thickBot="1" x14ac:dyDescent="0.4">
      <c r="B52" s="377" t="s">
        <v>142</v>
      </c>
      <c r="C52" s="378"/>
      <c r="D52" s="378"/>
      <c r="E52" s="378"/>
      <c r="F52" s="379"/>
    </row>
    <row r="53" spans="2:8" ht="13.9" thickBot="1" x14ac:dyDescent="0.4"/>
    <row r="54" spans="2:8" ht="13.9" thickBot="1" x14ac:dyDescent="0.4">
      <c r="B54" s="117" t="s">
        <v>51</v>
      </c>
      <c r="C54" s="118" t="s">
        <v>52</v>
      </c>
      <c r="D54" s="119" t="s">
        <v>53</v>
      </c>
      <c r="E54" s="119" t="s">
        <v>54</v>
      </c>
      <c r="F54" s="222" t="s">
        <v>101</v>
      </c>
      <c r="G54" s="171" t="s">
        <v>116</v>
      </c>
      <c r="H54" s="10"/>
    </row>
    <row r="55" spans="2:8" ht="13.9" thickBot="1" x14ac:dyDescent="0.4">
      <c r="B55" s="30" t="s">
        <v>55</v>
      </c>
      <c r="C55" s="31" t="s">
        <v>56</v>
      </c>
      <c r="D55" s="34">
        <v>350</v>
      </c>
      <c r="E55" s="35">
        <v>55000</v>
      </c>
      <c r="F55" s="223">
        <f>+E55*D55</f>
        <v>19250000</v>
      </c>
      <c r="G55" s="461">
        <f>+F55-F24</f>
        <v>2100000</v>
      </c>
      <c r="H55" s="221"/>
    </row>
    <row r="56" spans="2:8" ht="13.9" thickBot="1" x14ac:dyDescent="0.4">
      <c r="B56" s="120"/>
      <c r="C56" s="225" t="str">
        <f>+C30</f>
        <v>Otras Reservas</v>
      </c>
      <c r="D56" s="462">
        <f>+F30+F61</f>
        <v>3000000</v>
      </c>
      <c r="E56" s="120"/>
      <c r="F56" s="224"/>
    </row>
    <row r="57" spans="2:8" ht="13.9" thickBot="1" x14ac:dyDescent="0.4"/>
    <row r="58" spans="2:8" ht="13.9" thickBot="1" x14ac:dyDescent="0.4">
      <c r="B58" s="122" t="s">
        <v>61</v>
      </c>
      <c r="C58" s="361" t="s">
        <v>1</v>
      </c>
      <c r="D58" s="323"/>
      <c r="E58" s="41" t="s">
        <v>2</v>
      </c>
      <c r="F58" s="41" t="s">
        <v>3</v>
      </c>
    </row>
    <row r="59" spans="2:8" x14ac:dyDescent="0.35">
      <c r="B59" s="39" t="s">
        <v>108</v>
      </c>
      <c r="C59" s="303" t="s">
        <v>106</v>
      </c>
      <c r="D59" s="302"/>
      <c r="E59" s="97"/>
      <c r="F59" s="97"/>
    </row>
    <row r="60" spans="2:8" x14ac:dyDescent="0.35">
      <c r="B60" s="109" t="s">
        <v>55</v>
      </c>
      <c r="C60" s="204" t="str">
        <f>+C55</f>
        <v>1.11.1001 SQM-B</v>
      </c>
      <c r="D60" s="199"/>
      <c r="E60" s="107">
        <f>+G55</f>
        <v>2100000</v>
      </c>
      <c r="F60" s="107"/>
    </row>
    <row r="61" spans="2:8" x14ac:dyDescent="0.35">
      <c r="B61" s="109" t="s">
        <v>17</v>
      </c>
      <c r="C61" s="205" t="str">
        <f>+C30</f>
        <v>Otras Reservas</v>
      </c>
      <c r="D61" s="199"/>
      <c r="E61" s="107"/>
      <c r="F61" s="107">
        <f>+E60</f>
        <v>2100000</v>
      </c>
    </row>
    <row r="62" spans="2:8" x14ac:dyDescent="0.35">
      <c r="B62" s="38"/>
      <c r="C62" s="3" t="s">
        <v>109</v>
      </c>
      <c r="D62" s="5"/>
      <c r="E62" s="97"/>
      <c r="F62" s="97"/>
    </row>
    <row r="63" spans="2:8" ht="13.9" thickBot="1" x14ac:dyDescent="0.4">
      <c r="B63" s="40"/>
      <c r="C63" s="7"/>
      <c r="D63" s="8"/>
      <c r="E63" s="98"/>
      <c r="F63" s="98"/>
    </row>
    <row r="64" spans="2:8" x14ac:dyDescent="0.35">
      <c r="E64" s="187"/>
      <c r="F64" s="187"/>
    </row>
    <row r="65" spans="2:6" x14ac:dyDescent="0.35">
      <c r="E65" s="187"/>
      <c r="F65" s="187"/>
    </row>
    <row r="66" spans="2:6" ht="13.9" thickBot="1" x14ac:dyDescent="0.4"/>
    <row r="67" spans="2:6" ht="13.9" thickBot="1" x14ac:dyDescent="0.4">
      <c r="B67" s="122" t="s">
        <v>61</v>
      </c>
      <c r="C67" s="361" t="s">
        <v>1</v>
      </c>
      <c r="D67" s="323"/>
      <c r="E67" s="41" t="s">
        <v>2</v>
      </c>
      <c r="F67" s="41" t="s">
        <v>3</v>
      </c>
    </row>
    <row r="68" spans="2:6" x14ac:dyDescent="0.35">
      <c r="B68" s="39" t="s">
        <v>108</v>
      </c>
      <c r="C68" s="303" t="s">
        <v>107</v>
      </c>
      <c r="D68" s="302"/>
      <c r="E68" s="97"/>
      <c r="F68" s="97"/>
    </row>
    <row r="69" spans="2:6" x14ac:dyDescent="0.35">
      <c r="B69" s="109" t="s">
        <v>55</v>
      </c>
      <c r="C69" s="204" t="s">
        <v>221</v>
      </c>
      <c r="D69" s="199"/>
      <c r="E69" s="107">
        <f>+F55</f>
        <v>19250000</v>
      </c>
      <c r="F69" s="107"/>
    </row>
    <row r="70" spans="2:6" x14ac:dyDescent="0.35">
      <c r="B70" s="109" t="s">
        <v>222</v>
      </c>
      <c r="C70" s="204" t="s">
        <v>223</v>
      </c>
      <c r="D70" s="199"/>
      <c r="E70" s="107"/>
      <c r="F70" s="107">
        <f>+E69</f>
        <v>19250000</v>
      </c>
    </row>
    <row r="71" spans="2:6" x14ac:dyDescent="0.35">
      <c r="B71" s="109"/>
      <c r="C71" s="204"/>
      <c r="D71" s="199"/>
      <c r="E71" s="107"/>
      <c r="F71" s="107"/>
    </row>
    <row r="72" spans="2:6" x14ac:dyDescent="0.35">
      <c r="B72" s="109" t="s">
        <v>224</v>
      </c>
      <c r="C72" s="204" t="s">
        <v>225</v>
      </c>
      <c r="D72" s="199"/>
      <c r="E72" s="107">
        <f>+F55</f>
        <v>19250000</v>
      </c>
      <c r="F72" s="107"/>
    </row>
    <row r="73" spans="2:6" x14ac:dyDescent="0.35">
      <c r="B73" s="109" t="s">
        <v>55</v>
      </c>
      <c r="C73" s="205" t="str">
        <f>+C60</f>
        <v>1.11.1001 SQM-B</v>
      </c>
      <c r="D73" s="199"/>
      <c r="E73" s="107"/>
      <c r="F73" s="107">
        <f>+E72</f>
        <v>19250000</v>
      </c>
    </row>
    <row r="74" spans="2:6" x14ac:dyDescent="0.35">
      <c r="B74" s="109"/>
      <c r="C74" s="204"/>
      <c r="D74" s="199"/>
      <c r="E74" s="107"/>
      <c r="F74" s="107"/>
    </row>
    <row r="75" spans="2:6" x14ac:dyDescent="0.35">
      <c r="B75" s="109" t="s">
        <v>17</v>
      </c>
      <c r="C75" s="204" t="str">
        <f>+C61</f>
        <v>Otras Reservas</v>
      </c>
      <c r="D75" s="199"/>
      <c r="E75" s="107">
        <f>+D56</f>
        <v>3000000</v>
      </c>
      <c r="F75" s="107"/>
    </row>
    <row r="76" spans="2:6" x14ac:dyDescent="0.35">
      <c r="B76" s="109" t="s">
        <v>17</v>
      </c>
      <c r="C76" s="205" t="s">
        <v>19</v>
      </c>
      <c r="D76" s="199"/>
      <c r="E76" s="107"/>
      <c r="F76" s="107">
        <f>+E75</f>
        <v>3000000</v>
      </c>
    </row>
    <row r="77" spans="2:6" x14ac:dyDescent="0.35">
      <c r="B77" s="109"/>
      <c r="C77" s="204"/>
      <c r="D77" s="199"/>
      <c r="E77" s="107"/>
      <c r="F77" s="107"/>
    </row>
    <row r="78" spans="2:6" x14ac:dyDescent="0.35">
      <c r="B78" s="109"/>
      <c r="C78" s="205"/>
      <c r="D78" s="199"/>
      <c r="E78" s="107"/>
      <c r="F78" s="107"/>
    </row>
    <row r="79" spans="2:6" ht="5.65" customHeight="1" x14ac:dyDescent="0.35">
      <c r="B79" s="109"/>
      <c r="C79" s="205"/>
      <c r="D79" s="199"/>
      <c r="E79" s="107"/>
      <c r="F79" s="107"/>
    </row>
    <row r="80" spans="2:6" x14ac:dyDescent="0.35">
      <c r="B80" s="109"/>
      <c r="C80" s="104" t="s">
        <v>143</v>
      </c>
      <c r="D80" s="191"/>
      <c r="E80" s="107"/>
      <c r="F80" s="107"/>
    </row>
    <row r="81" spans="2:6" ht="4.9000000000000004" customHeight="1" thickBot="1" x14ac:dyDescent="0.4">
      <c r="B81" s="40"/>
      <c r="C81" s="7"/>
      <c r="D81" s="8"/>
      <c r="E81" s="98"/>
      <c r="F81" s="98"/>
    </row>
  </sheetData>
  <mergeCells count="17">
    <mergeCell ref="C58:D58"/>
    <mergeCell ref="C59:D59"/>
    <mergeCell ref="C67:D67"/>
    <mergeCell ref="C68:D68"/>
    <mergeCell ref="J13:K13"/>
    <mergeCell ref="J14:K14"/>
    <mergeCell ref="B36:F37"/>
    <mergeCell ref="C43:D43"/>
    <mergeCell ref="C44:D44"/>
    <mergeCell ref="B52:F52"/>
    <mergeCell ref="J27:K27"/>
    <mergeCell ref="J28:K28"/>
    <mergeCell ref="B2:G4"/>
    <mergeCell ref="C13:D13"/>
    <mergeCell ref="C14:D14"/>
    <mergeCell ref="C27:D27"/>
    <mergeCell ref="C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1C2C4-1BE6-40B0-A46A-6C9883989772}">
  <dimension ref="B1:M94"/>
  <sheetViews>
    <sheetView showGridLines="0" zoomScale="130" zoomScaleNormal="130" workbookViewId="0">
      <selection activeCell="D13" sqref="D13"/>
    </sheetView>
  </sheetViews>
  <sheetFormatPr baseColWidth="10" defaultRowHeight="13.5" x14ac:dyDescent="0.35"/>
  <cols>
    <col min="1" max="1" width="1.3984375" style="3" customWidth="1"/>
    <col min="2" max="2" width="11.1328125" style="3" bestFit="1" customWidth="1"/>
    <col min="3" max="3" width="10.06640625" style="3" customWidth="1"/>
    <col min="4" max="4" width="33.796875" style="3" customWidth="1"/>
    <col min="5" max="5" width="15.46484375" style="3" customWidth="1"/>
    <col min="6" max="6" width="14.796875" style="132" bestFit="1" customWidth="1"/>
    <col min="7" max="7" width="14.6640625" style="3" bestFit="1" customWidth="1"/>
    <col min="8" max="8" width="1.6640625" style="3" customWidth="1"/>
    <col min="9" max="9" width="9.796875" style="3" bestFit="1" customWidth="1"/>
    <col min="10" max="10" width="13.73046875" style="3" customWidth="1"/>
    <col min="11" max="11" width="14.9296875" style="3" customWidth="1"/>
    <col min="12" max="12" width="12.6640625" style="3" customWidth="1"/>
    <col min="13" max="13" width="8.73046875" style="3" customWidth="1"/>
    <col min="14" max="16384" width="10.6640625" style="3"/>
  </cols>
  <sheetData>
    <row r="1" spans="2:13" ht="13.9" thickBot="1" x14ac:dyDescent="0.4"/>
    <row r="2" spans="2:13" x14ac:dyDescent="0.35">
      <c r="B2" s="362" t="s">
        <v>110</v>
      </c>
      <c r="C2" s="363"/>
      <c r="D2" s="363"/>
      <c r="E2" s="363"/>
      <c r="F2" s="363"/>
      <c r="G2" s="363"/>
      <c r="H2" s="364"/>
    </row>
    <row r="3" spans="2:13" ht="13.9" thickBot="1" x14ac:dyDescent="0.4">
      <c r="B3" s="368"/>
      <c r="C3" s="369"/>
      <c r="D3" s="369"/>
      <c r="E3" s="369"/>
      <c r="F3" s="369"/>
      <c r="G3" s="369"/>
      <c r="H3" s="370"/>
    </row>
    <row r="4" spans="2:13" ht="13.9" thickBot="1" x14ac:dyDescent="0.4">
      <c r="I4" s="322" t="s">
        <v>85</v>
      </c>
      <c r="J4" s="361"/>
      <c r="K4" s="361"/>
      <c r="L4" s="361"/>
      <c r="M4" s="323"/>
    </row>
    <row r="5" spans="2:13" ht="14.65" customHeight="1" thickBot="1" x14ac:dyDescent="0.4">
      <c r="B5" s="392" t="s">
        <v>51</v>
      </c>
      <c r="C5" s="392" t="s">
        <v>65</v>
      </c>
      <c r="D5" s="392" t="s">
        <v>52</v>
      </c>
      <c r="E5" s="383" t="s">
        <v>144</v>
      </c>
      <c r="F5" s="384"/>
      <c r="G5" s="385"/>
      <c r="I5" s="125" t="s">
        <v>86</v>
      </c>
      <c r="J5" s="158">
        <v>45261</v>
      </c>
      <c r="K5" s="126" t="s">
        <v>87</v>
      </c>
      <c r="L5" s="126" t="s">
        <v>88</v>
      </c>
      <c r="M5" s="127" t="s">
        <v>89</v>
      </c>
    </row>
    <row r="6" spans="2:13" ht="13.9" thickBot="1" x14ac:dyDescent="0.4">
      <c r="B6" s="393"/>
      <c r="C6" s="393"/>
      <c r="D6" s="393"/>
      <c r="E6" s="386"/>
      <c r="F6" s="387"/>
      <c r="G6" s="388"/>
      <c r="I6" s="159">
        <v>1</v>
      </c>
      <c r="J6" s="160">
        <v>969.56</v>
      </c>
      <c r="K6" s="161"/>
      <c r="L6" s="161">
        <v>932.26</v>
      </c>
      <c r="M6" s="465">
        <v>983.91</v>
      </c>
    </row>
    <row r="7" spans="2:13" ht="13.9" thickBot="1" x14ac:dyDescent="0.4">
      <c r="B7" s="188" t="s">
        <v>55</v>
      </c>
      <c r="C7" s="189" t="s">
        <v>66</v>
      </c>
      <c r="D7" s="188" t="s">
        <v>67</v>
      </c>
      <c r="E7" s="386"/>
      <c r="F7" s="387"/>
      <c r="G7" s="388"/>
      <c r="I7" s="162">
        <v>2</v>
      </c>
      <c r="J7" s="163"/>
      <c r="K7" s="463">
        <v>977.12</v>
      </c>
      <c r="L7" s="164">
        <v>936.01</v>
      </c>
      <c r="M7" s="165"/>
    </row>
    <row r="8" spans="2:13" ht="13.9" thickBot="1" x14ac:dyDescent="0.4">
      <c r="B8" s="123" t="s">
        <v>55</v>
      </c>
      <c r="C8" s="124" t="s">
        <v>68</v>
      </c>
      <c r="D8" s="123" t="s">
        <v>69</v>
      </c>
      <c r="E8" s="386"/>
      <c r="F8" s="387"/>
      <c r="G8" s="388"/>
      <c r="I8" s="162">
        <v>3</v>
      </c>
      <c r="J8" s="163"/>
      <c r="K8" s="164">
        <v>880.92</v>
      </c>
      <c r="L8" s="164"/>
      <c r="M8" s="165"/>
    </row>
    <row r="9" spans="2:13" ht="13.9" thickBot="1" x14ac:dyDescent="0.4">
      <c r="B9" s="123" t="s">
        <v>17</v>
      </c>
      <c r="C9" s="124" t="s">
        <v>70</v>
      </c>
      <c r="D9" s="123" t="s">
        <v>46</v>
      </c>
      <c r="E9" s="386"/>
      <c r="F9" s="387"/>
      <c r="G9" s="388"/>
      <c r="I9" s="162">
        <v>4</v>
      </c>
      <c r="J9" s="163">
        <v>962.86</v>
      </c>
      <c r="K9" s="164">
        <v>884.39</v>
      </c>
      <c r="L9" s="164"/>
      <c r="M9" s="165">
        <v>966.41</v>
      </c>
    </row>
    <row r="10" spans="2:13" ht="13.9" thickBot="1" x14ac:dyDescent="0.4">
      <c r="B10" s="123" t="s">
        <v>71</v>
      </c>
      <c r="C10" s="124" t="s">
        <v>72</v>
      </c>
      <c r="D10" s="123" t="s">
        <v>73</v>
      </c>
      <c r="E10" s="386"/>
      <c r="F10" s="387"/>
      <c r="G10" s="388"/>
      <c r="I10" s="162">
        <v>26</v>
      </c>
      <c r="J10" s="163">
        <v>983.99</v>
      </c>
      <c r="K10" s="164">
        <v>910.97</v>
      </c>
      <c r="L10" s="164">
        <v>983.76</v>
      </c>
      <c r="M10" s="165">
        <v>977.76</v>
      </c>
    </row>
    <row r="11" spans="2:13" ht="13.9" thickBot="1" x14ac:dyDescent="0.4">
      <c r="B11" s="123" t="s">
        <v>71</v>
      </c>
      <c r="C11" s="124" t="s">
        <v>74</v>
      </c>
      <c r="D11" s="123" t="s">
        <v>75</v>
      </c>
      <c r="E11" s="386"/>
      <c r="F11" s="387"/>
      <c r="G11" s="388"/>
      <c r="I11" s="162">
        <v>27</v>
      </c>
      <c r="J11" s="163">
        <v>995.77</v>
      </c>
      <c r="K11" s="164"/>
      <c r="L11" s="164">
        <v>986.85</v>
      </c>
      <c r="M11" s="165">
        <v>981.71</v>
      </c>
    </row>
    <row r="12" spans="2:13" ht="13.9" thickBot="1" x14ac:dyDescent="0.4">
      <c r="B12" s="123" t="s">
        <v>71</v>
      </c>
      <c r="C12" s="124" t="s">
        <v>76</v>
      </c>
      <c r="D12" s="123" t="s">
        <v>77</v>
      </c>
      <c r="E12" s="386"/>
      <c r="F12" s="387"/>
      <c r="G12" s="388"/>
      <c r="I12" s="162">
        <v>28</v>
      </c>
      <c r="J12" s="163">
        <v>986.34</v>
      </c>
      <c r="K12" s="164"/>
      <c r="L12" s="164"/>
      <c r="M12" s="165">
        <v>982.38</v>
      </c>
    </row>
    <row r="13" spans="2:13" ht="13.9" thickBot="1" x14ac:dyDescent="0.4">
      <c r="B13" s="123" t="s">
        <v>71</v>
      </c>
      <c r="C13" s="124" t="s">
        <v>78</v>
      </c>
      <c r="D13" s="123" t="s">
        <v>79</v>
      </c>
      <c r="E13" s="389"/>
      <c r="F13" s="390"/>
      <c r="G13" s="391"/>
      <c r="I13" s="162">
        <v>29</v>
      </c>
      <c r="J13" s="163">
        <v>984.59</v>
      </c>
      <c r="K13" s="164">
        <v>916.16</v>
      </c>
      <c r="L13" s="164"/>
      <c r="M13" s="165"/>
    </row>
    <row r="14" spans="2:13" ht="13.9" thickBot="1" x14ac:dyDescent="0.4">
      <c r="I14" s="162">
        <v>30</v>
      </c>
      <c r="J14" s="163"/>
      <c r="K14" s="164">
        <v>927.63</v>
      </c>
      <c r="L14" s="164"/>
      <c r="M14" s="165"/>
    </row>
    <row r="15" spans="2:13" ht="13.9" thickBot="1" x14ac:dyDescent="0.4">
      <c r="D15" s="117" t="s">
        <v>80</v>
      </c>
      <c r="E15" s="119" t="s">
        <v>81</v>
      </c>
      <c r="I15" s="166">
        <v>31</v>
      </c>
      <c r="J15" s="167"/>
      <c r="K15" s="464">
        <v>952.66</v>
      </c>
      <c r="L15" s="201"/>
      <c r="M15" s="202"/>
    </row>
    <row r="16" spans="2:13" ht="13.9" thickBot="1" x14ac:dyDescent="0.4">
      <c r="D16" s="208" t="s">
        <v>82</v>
      </c>
      <c r="E16" s="209"/>
      <c r="F16" s="210"/>
      <c r="I16" s="128" t="s">
        <v>90</v>
      </c>
      <c r="J16" s="168">
        <v>974.67</v>
      </c>
      <c r="K16" s="169">
        <v>907.99</v>
      </c>
      <c r="L16" s="169">
        <v>963.44</v>
      </c>
      <c r="M16" s="170">
        <v>967.93</v>
      </c>
    </row>
    <row r="17" spans="4:10" ht="13.9" thickBot="1" x14ac:dyDescent="0.4">
      <c r="D17" s="208" t="s">
        <v>83</v>
      </c>
      <c r="E17" s="209"/>
      <c r="F17" s="211"/>
      <c r="I17" s="104"/>
      <c r="J17" s="104"/>
    </row>
    <row r="18" spans="4:10" ht="13.9" thickBot="1" x14ac:dyDescent="0.4">
      <c r="D18" s="30" t="s">
        <v>84</v>
      </c>
      <c r="E18" s="34"/>
      <c r="I18" s="104"/>
      <c r="J18" s="104"/>
    </row>
    <row r="19" spans="4:10" ht="13.9" thickBot="1" x14ac:dyDescent="0.4">
      <c r="I19" s="104"/>
    </row>
    <row r="20" spans="4:10" x14ac:dyDescent="0.35">
      <c r="D20" s="115" t="s">
        <v>1</v>
      </c>
      <c r="E20" s="129" t="s">
        <v>43</v>
      </c>
      <c r="I20" s="104"/>
    </row>
    <row r="21" spans="4:10" ht="13.9" thickBot="1" x14ac:dyDescent="0.4">
      <c r="D21" s="116"/>
      <c r="E21" s="130" t="s">
        <v>91</v>
      </c>
      <c r="F21" s="182"/>
      <c r="I21" s="104"/>
    </row>
    <row r="22" spans="4:10" ht="13.9" thickBot="1" x14ac:dyDescent="0.4">
      <c r="D22" s="110" t="s">
        <v>92</v>
      </c>
      <c r="E22" s="458">
        <v>250000</v>
      </c>
      <c r="F22" s="182">
        <f>+E22*K7</f>
        <v>244280000</v>
      </c>
      <c r="I22" s="104"/>
    </row>
    <row r="23" spans="4:10" ht="13.9" thickBot="1" x14ac:dyDescent="0.4">
      <c r="D23" s="466" t="s">
        <v>227</v>
      </c>
      <c r="E23" s="467"/>
      <c r="F23" s="468">
        <f>-G39</f>
        <v>-6115000</v>
      </c>
      <c r="I23" s="104"/>
    </row>
    <row r="24" spans="4:10" ht="13.9" thickBot="1" x14ac:dyDescent="0.4">
      <c r="D24" s="226" t="s">
        <v>93</v>
      </c>
      <c r="E24" s="227">
        <v>-15000</v>
      </c>
      <c r="F24" s="182">
        <f>ROUND(+E24*$E$33,0)</f>
        <v>-14289900</v>
      </c>
      <c r="I24" s="104"/>
    </row>
    <row r="25" spans="4:10" ht="13.9" thickBot="1" x14ac:dyDescent="0.4">
      <c r="D25" s="110" t="s">
        <v>94</v>
      </c>
      <c r="E25" s="131">
        <v>18500</v>
      </c>
      <c r="F25" s="182">
        <f t="shared" ref="F25:F27" si="0">ROUND(+E25*$E$33,0)</f>
        <v>17624210</v>
      </c>
      <c r="I25" s="104"/>
    </row>
    <row r="26" spans="4:10" ht="13.9" thickBot="1" x14ac:dyDescent="0.4">
      <c r="D26" s="110" t="s">
        <v>95</v>
      </c>
      <c r="E26" s="131">
        <v>-1500</v>
      </c>
      <c r="F26" s="182">
        <f t="shared" si="0"/>
        <v>-1428990</v>
      </c>
      <c r="I26" s="104"/>
    </row>
    <row r="27" spans="4:10" ht="13.9" thickBot="1" x14ac:dyDescent="0.4">
      <c r="D27" s="38" t="s">
        <v>96</v>
      </c>
      <c r="E27" s="97">
        <v>23000</v>
      </c>
      <c r="F27" s="182">
        <f t="shared" si="0"/>
        <v>21911180</v>
      </c>
      <c r="I27" s="104"/>
    </row>
    <row r="28" spans="4:10" ht="13.9" thickBot="1" x14ac:dyDescent="0.4">
      <c r="D28" s="110" t="s">
        <v>97</v>
      </c>
      <c r="E28" s="157">
        <f>SUM(E22:E27)</f>
        <v>275000</v>
      </c>
      <c r="F28" s="469">
        <f>SUM(F22:F27)</f>
        <v>261981500</v>
      </c>
      <c r="G28" s="182">
        <f>+E28*E33</f>
        <v>261981500</v>
      </c>
      <c r="I28" s="104"/>
    </row>
    <row r="29" spans="4:10" x14ac:dyDescent="0.35">
      <c r="I29" s="104"/>
      <c r="J29" s="104"/>
    </row>
    <row r="30" spans="4:10" ht="13.9" thickBot="1" x14ac:dyDescent="0.4">
      <c r="I30" s="104"/>
      <c r="J30" s="104"/>
    </row>
    <row r="31" spans="4:10" ht="13.9" thickBot="1" x14ac:dyDescent="0.4">
      <c r="D31" s="117" t="s">
        <v>80</v>
      </c>
      <c r="E31" s="119" t="s">
        <v>81</v>
      </c>
      <c r="I31" s="104"/>
      <c r="J31" s="104"/>
    </row>
    <row r="32" spans="4:10" ht="13.9" thickBot="1" x14ac:dyDescent="0.4">
      <c r="D32" s="30" t="s">
        <v>82</v>
      </c>
      <c r="E32" s="34">
        <f>+K7</f>
        <v>977.12</v>
      </c>
      <c r="I32" s="104"/>
      <c r="J32" s="104"/>
    </row>
    <row r="33" spans="2:11" ht="13.9" thickBot="1" x14ac:dyDescent="0.4">
      <c r="D33" s="30" t="s">
        <v>83</v>
      </c>
      <c r="E33" s="34">
        <f>+K15</f>
        <v>952.66</v>
      </c>
      <c r="I33" s="104"/>
      <c r="J33" s="104"/>
    </row>
    <row r="34" spans="2:11" ht="13.9" thickBot="1" x14ac:dyDescent="0.4">
      <c r="D34" s="110" t="s">
        <v>73</v>
      </c>
      <c r="E34" s="190">
        <f>+E33-E32</f>
        <v>-24.460000000000036</v>
      </c>
      <c r="I34" s="104"/>
      <c r="J34" s="104"/>
    </row>
    <row r="35" spans="2:11" ht="13.9" thickBot="1" x14ac:dyDescent="0.4">
      <c r="I35" s="104"/>
      <c r="J35" s="343" t="str">
        <f>+D8</f>
        <v>Inversión Fynsa</v>
      </c>
      <c r="K35" s="343"/>
    </row>
    <row r="36" spans="2:11" ht="13.9" thickBot="1" x14ac:dyDescent="0.4">
      <c r="B36" s="135" t="s">
        <v>61</v>
      </c>
      <c r="C36" s="380" t="s">
        <v>1</v>
      </c>
      <c r="D36" s="381"/>
      <c r="E36" s="382"/>
      <c r="F36" s="134" t="s">
        <v>2</v>
      </c>
      <c r="G36" s="135" t="s">
        <v>3</v>
      </c>
      <c r="I36" s="104" t="s">
        <v>111</v>
      </c>
      <c r="J36" s="48">
        <f>+F22</f>
        <v>244280000</v>
      </c>
      <c r="K36" s="49">
        <f>+G39</f>
        <v>6115000</v>
      </c>
    </row>
    <row r="37" spans="2:11" x14ac:dyDescent="0.35">
      <c r="B37" s="38" t="s">
        <v>112</v>
      </c>
      <c r="C37" s="13"/>
      <c r="D37" s="10" t="s">
        <v>60</v>
      </c>
      <c r="E37" s="5"/>
      <c r="F37" s="133"/>
      <c r="G37" s="38"/>
      <c r="I37" s="104"/>
      <c r="J37" s="50">
        <f>+F47</f>
        <v>17624210</v>
      </c>
      <c r="K37" s="49">
        <f>+G44</f>
        <v>14289900</v>
      </c>
    </row>
    <row r="38" spans="2:11" x14ac:dyDescent="0.35">
      <c r="B38" s="38" t="s">
        <v>71</v>
      </c>
      <c r="C38" s="13" t="s">
        <v>73</v>
      </c>
      <c r="E38" s="5"/>
      <c r="F38" s="97">
        <f>ROUND(-E34*E22,0)</f>
        <v>6115000</v>
      </c>
      <c r="G38" s="97"/>
      <c r="I38" s="104"/>
      <c r="J38" s="78">
        <f>+F55</f>
        <v>21911180</v>
      </c>
      <c r="K38" s="77">
        <f>+G52</f>
        <v>1428990</v>
      </c>
    </row>
    <row r="39" spans="2:11" x14ac:dyDescent="0.35">
      <c r="B39" s="38" t="s">
        <v>55</v>
      </c>
      <c r="C39" s="13"/>
      <c r="D39" s="95" t="str">
        <f>+J35</f>
        <v>Inversión Fynsa</v>
      </c>
      <c r="E39" s="5"/>
      <c r="F39" s="97"/>
      <c r="G39" s="97">
        <f>+F38</f>
        <v>6115000</v>
      </c>
      <c r="I39" s="104"/>
      <c r="J39" s="51"/>
      <c r="K39" s="52"/>
    </row>
    <row r="40" spans="2:11" x14ac:dyDescent="0.35">
      <c r="B40" s="38"/>
      <c r="C40" s="13"/>
      <c r="E40" s="5"/>
      <c r="F40" s="97"/>
      <c r="G40" s="97"/>
      <c r="I40" s="104"/>
      <c r="J40" s="79"/>
      <c r="K40" s="80"/>
    </row>
    <row r="41" spans="2:11" ht="13.9" thickBot="1" x14ac:dyDescent="0.4">
      <c r="B41" s="40"/>
      <c r="C41" s="6" t="s">
        <v>226</v>
      </c>
      <c r="D41" s="7"/>
      <c r="E41" s="8"/>
      <c r="F41" s="98"/>
      <c r="G41" s="98"/>
      <c r="I41" s="104"/>
      <c r="J41" s="81">
        <f>SUM(J36:J40)</f>
        <v>283815390</v>
      </c>
      <c r="K41" s="82">
        <f>SUM(K36:K40)</f>
        <v>21833890</v>
      </c>
    </row>
    <row r="42" spans="2:11" ht="13.9" thickBot="1" x14ac:dyDescent="0.4">
      <c r="B42" s="38" t="s">
        <v>112</v>
      </c>
      <c r="C42" s="13"/>
      <c r="D42" s="10" t="s">
        <v>63</v>
      </c>
      <c r="E42" s="5"/>
      <c r="F42" s="133"/>
      <c r="G42" s="38"/>
      <c r="I42" s="104"/>
      <c r="J42" s="142"/>
      <c r="K42" s="212">
        <f>+J41-K41</f>
        <v>261981500</v>
      </c>
    </row>
    <row r="43" spans="2:11" x14ac:dyDescent="0.35">
      <c r="B43" s="109" t="s">
        <v>55</v>
      </c>
      <c r="C43" s="102" t="str">
        <f>+D7</f>
        <v>Banco Santander</v>
      </c>
      <c r="D43" s="104"/>
      <c r="E43" s="191"/>
      <c r="F43" s="107">
        <f>-F24</f>
        <v>14289900</v>
      </c>
      <c r="G43" s="97"/>
      <c r="I43" s="104"/>
      <c r="J43" s="104"/>
    </row>
    <row r="44" spans="2:11" x14ac:dyDescent="0.35">
      <c r="B44" s="38" t="s">
        <v>55</v>
      </c>
      <c r="C44" s="13"/>
      <c r="D44" s="95" t="str">
        <f>+D39</f>
        <v>Inversión Fynsa</v>
      </c>
      <c r="E44" s="5"/>
      <c r="F44" s="97"/>
      <c r="G44" s="97">
        <f>+F43</f>
        <v>14289900</v>
      </c>
      <c r="I44" s="104"/>
      <c r="J44" s="104"/>
    </row>
    <row r="45" spans="2:11" ht="13.9" thickBot="1" x14ac:dyDescent="0.4">
      <c r="B45" s="40"/>
      <c r="C45" s="6" t="s">
        <v>228</v>
      </c>
      <c r="D45" s="7"/>
      <c r="E45" s="8"/>
      <c r="F45" s="98"/>
      <c r="G45" s="98"/>
      <c r="I45" s="104"/>
      <c r="J45" s="104"/>
    </row>
    <row r="46" spans="2:11" x14ac:dyDescent="0.35">
      <c r="B46" s="38" t="s">
        <v>112</v>
      </c>
      <c r="C46" s="13"/>
      <c r="D46" s="10" t="s">
        <v>104</v>
      </c>
      <c r="E46" s="5"/>
      <c r="F46" s="133"/>
      <c r="G46" s="38"/>
      <c r="I46" s="104"/>
      <c r="J46" s="104"/>
    </row>
    <row r="47" spans="2:11" x14ac:dyDescent="0.35">
      <c r="B47" s="109" t="s">
        <v>55</v>
      </c>
      <c r="C47" s="102" t="str">
        <f>+D8</f>
        <v>Inversión Fynsa</v>
      </c>
      <c r="D47" s="104"/>
      <c r="E47" s="15"/>
      <c r="F47" s="107">
        <f>+F25</f>
        <v>17624210</v>
      </c>
      <c r="G47" s="107"/>
      <c r="I47" s="104"/>
      <c r="J47" s="104"/>
    </row>
    <row r="48" spans="2:11" x14ac:dyDescent="0.35">
      <c r="B48" s="109" t="s">
        <v>71</v>
      </c>
      <c r="C48" s="102"/>
      <c r="D48" s="104" t="str">
        <f>+D12</f>
        <v>Intereses &amp; Dividendos Fynsa</v>
      </c>
      <c r="E48" s="191"/>
      <c r="F48" s="107"/>
      <c r="G48" s="107">
        <f>+F47</f>
        <v>17624210</v>
      </c>
      <c r="I48" s="104"/>
      <c r="J48" s="104"/>
    </row>
    <row r="49" spans="2:10" ht="13.9" thickBot="1" x14ac:dyDescent="0.4">
      <c r="B49" s="40"/>
      <c r="C49" s="6" t="s">
        <v>229</v>
      </c>
      <c r="D49" s="7"/>
      <c r="E49" s="8"/>
      <c r="F49" s="98"/>
      <c r="G49" s="98"/>
      <c r="I49" s="104"/>
      <c r="J49" s="104"/>
    </row>
    <row r="50" spans="2:10" x14ac:dyDescent="0.35">
      <c r="B50" s="38" t="s">
        <v>112</v>
      </c>
      <c r="C50" s="13"/>
      <c r="D50" s="10" t="s">
        <v>106</v>
      </c>
      <c r="E50" s="5"/>
      <c r="F50" s="133"/>
      <c r="G50" s="38"/>
      <c r="I50" s="104"/>
      <c r="J50" s="104"/>
    </row>
    <row r="51" spans="2:10" x14ac:dyDescent="0.35">
      <c r="B51" s="109" t="s">
        <v>71</v>
      </c>
      <c r="C51" s="102" t="str">
        <f>+D11</f>
        <v>Gastos Fynsa</v>
      </c>
      <c r="D51" s="104"/>
      <c r="E51" s="15"/>
      <c r="F51" s="107">
        <f>-F26</f>
        <v>1428990</v>
      </c>
      <c r="G51" s="107"/>
      <c r="I51" s="104"/>
      <c r="J51" s="104"/>
    </row>
    <row r="52" spans="2:10" x14ac:dyDescent="0.35">
      <c r="B52" s="109" t="s">
        <v>55</v>
      </c>
      <c r="C52" s="102"/>
      <c r="D52" s="443" t="str">
        <f>+D44</f>
        <v>Inversión Fynsa</v>
      </c>
      <c r="E52" s="191"/>
      <c r="F52" s="107"/>
      <c r="G52" s="107">
        <f>+F51</f>
        <v>1428990</v>
      </c>
      <c r="I52" s="104"/>
      <c r="J52" s="104"/>
    </row>
    <row r="53" spans="2:10" ht="13.9" thickBot="1" x14ac:dyDescent="0.4">
      <c r="B53" s="40"/>
      <c r="C53" s="6" t="s">
        <v>230</v>
      </c>
      <c r="D53" s="7"/>
      <c r="E53" s="8"/>
      <c r="F53" s="98"/>
      <c r="G53" s="98"/>
      <c r="I53" s="104"/>
      <c r="J53" s="104"/>
    </row>
    <row r="54" spans="2:10" x14ac:dyDescent="0.35">
      <c r="B54" s="38" t="s">
        <v>112</v>
      </c>
      <c r="C54" s="13"/>
      <c r="D54" s="10" t="s">
        <v>107</v>
      </c>
      <c r="E54" s="5"/>
      <c r="F54" s="133"/>
      <c r="G54" s="38"/>
      <c r="I54" s="104"/>
      <c r="J54" s="104"/>
    </row>
    <row r="55" spans="2:10" x14ac:dyDescent="0.35">
      <c r="B55" s="109" t="s">
        <v>55</v>
      </c>
      <c r="C55" s="470" t="str">
        <f>+D52</f>
        <v>Inversión Fynsa</v>
      </c>
      <c r="D55" s="104"/>
      <c r="E55" s="15"/>
      <c r="F55" s="107">
        <f>+F27</f>
        <v>21911180</v>
      </c>
      <c r="G55" s="107"/>
      <c r="I55" s="104"/>
      <c r="J55" s="104"/>
    </row>
    <row r="56" spans="2:10" x14ac:dyDescent="0.35">
      <c r="B56" s="109" t="s">
        <v>71</v>
      </c>
      <c r="C56" s="102"/>
      <c r="D56" s="104" t="str">
        <f>+D13</f>
        <v>Ganancia o Pérdida Valor Razonable</v>
      </c>
      <c r="E56" s="191"/>
      <c r="F56" s="107"/>
      <c r="G56" s="107">
        <f>+F55</f>
        <v>21911180</v>
      </c>
      <c r="I56" s="104"/>
      <c r="J56" s="104"/>
    </row>
    <row r="57" spans="2:10" ht="13.9" thickBot="1" x14ac:dyDescent="0.4">
      <c r="B57" s="40"/>
      <c r="C57" s="6" t="s">
        <v>231</v>
      </c>
      <c r="D57" s="7"/>
      <c r="E57" s="8"/>
      <c r="F57" s="98"/>
      <c r="G57" s="98"/>
      <c r="I57" s="104"/>
      <c r="J57" s="104"/>
    </row>
    <row r="58" spans="2:10" ht="13.9" thickBot="1" x14ac:dyDescent="0.4">
      <c r="I58" s="104"/>
      <c r="J58" s="104"/>
    </row>
    <row r="59" spans="2:10" ht="13.9" thickBot="1" x14ac:dyDescent="0.4">
      <c r="D59" s="117" t="s">
        <v>80</v>
      </c>
      <c r="E59" s="119" t="s">
        <v>81</v>
      </c>
      <c r="I59" s="104"/>
      <c r="J59" s="104"/>
    </row>
    <row r="60" spans="2:10" ht="13.9" thickBot="1" x14ac:dyDescent="0.4">
      <c r="D60" s="30" t="str">
        <f>+D33</f>
        <v>Enero</v>
      </c>
      <c r="E60" s="34">
        <f>+E33</f>
        <v>952.66</v>
      </c>
      <c r="I60" s="104"/>
      <c r="J60" s="104"/>
    </row>
    <row r="61" spans="2:10" ht="13.9" thickBot="1" x14ac:dyDescent="0.4">
      <c r="D61" s="30" t="s">
        <v>84</v>
      </c>
      <c r="E61" s="34">
        <f>+M6</f>
        <v>983.91</v>
      </c>
      <c r="I61" s="104"/>
      <c r="J61" s="104"/>
    </row>
    <row r="62" spans="2:10" ht="13.9" thickBot="1" x14ac:dyDescent="0.4">
      <c r="D62" s="193" t="str">
        <f>+D34</f>
        <v>Diferencia de Tipo de Cambio</v>
      </c>
      <c r="E62" s="193">
        <f>+E61-E60</f>
        <v>31.25</v>
      </c>
      <c r="I62" s="104"/>
      <c r="J62" s="104"/>
    </row>
    <row r="63" spans="2:10" ht="13.9" thickBot="1" x14ac:dyDescent="0.4">
      <c r="I63" s="104"/>
      <c r="J63" s="104"/>
    </row>
    <row r="64" spans="2:10" x14ac:dyDescent="0.35">
      <c r="D64" s="115" t="s">
        <v>1</v>
      </c>
      <c r="E64" s="129" t="s">
        <v>43</v>
      </c>
      <c r="I64" s="104"/>
      <c r="J64" s="104"/>
    </row>
    <row r="65" spans="2:11" ht="13.9" thickBot="1" x14ac:dyDescent="0.4">
      <c r="D65" s="116"/>
      <c r="E65" s="130" t="s">
        <v>91</v>
      </c>
      <c r="I65" s="104"/>
      <c r="J65" s="104"/>
    </row>
    <row r="66" spans="2:11" ht="13.9" thickBot="1" x14ac:dyDescent="0.4">
      <c r="D66" s="110" t="s">
        <v>98</v>
      </c>
      <c r="E66" s="131">
        <f>+E28</f>
        <v>275000</v>
      </c>
      <c r="F66" s="182">
        <f>+K42</f>
        <v>261981500</v>
      </c>
    </row>
    <row r="67" spans="2:11" ht="13.9" thickBot="1" x14ac:dyDescent="0.4">
      <c r="D67" s="179" t="str">
        <f>+D23</f>
        <v>Diferencia de tipo de cambio</v>
      </c>
      <c r="E67" s="458"/>
      <c r="F67" s="182">
        <f>ROUND(+E66*E62,0)</f>
        <v>8593750</v>
      </c>
    </row>
    <row r="68" spans="2:11" ht="13.9" thickBot="1" x14ac:dyDescent="0.4">
      <c r="D68" s="110" t="s">
        <v>93</v>
      </c>
      <c r="E68" s="131">
        <v>-5000</v>
      </c>
      <c r="F68" s="182">
        <f>ROUND(+E68*$E$61,0)</f>
        <v>-4919550</v>
      </c>
    </row>
    <row r="69" spans="2:11" ht="13.9" thickBot="1" x14ac:dyDescent="0.4">
      <c r="D69" s="110" t="s">
        <v>94</v>
      </c>
      <c r="E69" s="131">
        <v>26000</v>
      </c>
      <c r="F69" s="182">
        <f t="shared" ref="F69:F71" si="1">ROUND(+E69*$E$61,0)</f>
        <v>25581660</v>
      </c>
    </row>
    <row r="70" spans="2:11" ht="13.9" thickBot="1" x14ac:dyDescent="0.4">
      <c r="D70" s="110" t="s">
        <v>95</v>
      </c>
      <c r="E70" s="131">
        <v>-1800</v>
      </c>
      <c r="F70" s="182">
        <f t="shared" si="1"/>
        <v>-1771038</v>
      </c>
    </row>
    <row r="71" spans="2:11" ht="13.9" thickBot="1" x14ac:dyDescent="0.4">
      <c r="D71" s="38" t="s">
        <v>96</v>
      </c>
      <c r="E71" s="97">
        <v>-10000</v>
      </c>
      <c r="F71" s="182">
        <f t="shared" si="1"/>
        <v>-9839100</v>
      </c>
    </row>
    <row r="72" spans="2:11" ht="13.9" thickBot="1" x14ac:dyDescent="0.4">
      <c r="D72" s="110" t="s">
        <v>99</v>
      </c>
      <c r="E72" s="131">
        <f>SUM(E66:E71)</f>
        <v>284200</v>
      </c>
      <c r="F72" s="194">
        <f>SUM(F66:F71)</f>
        <v>279627222</v>
      </c>
      <c r="G72" s="182">
        <f>+E72*E61</f>
        <v>279627222</v>
      </c>
      <c r="I72" s="95">
        <f>+F72-G72</f>
        <v>0</v>
      </c>
    </row>
    <row r="73" spans="2:11" ht="13.9" thickBot="1" x14ac:dyDescent="0.4"/>
    <row r="74" spans="2:11" ht="13.9" thickBot="1" x14ac:dyDescent="0.4">
      <c r="B74" s="135" t="s">
        <v>61</v>
      </c>
      <c r="C74" s="380" t="s">
        <v>1</v>
      </c>
      <c r="D74" s="381"/>
      <c r="E74" s="382"/>
      <c r="F74" s="134" t="s">
        <v>2</v>
      </c>
      <c r="G74" s="135" t="s">
        <v>3</v>
      </c>
      <c r="J74" s="343" t="str">
        <f>+J35</f>
        <v>Inversión Fynsa</v>
      </c>
      <c r="K74" s="343"/>
    </row>
    <row r="75" spans="2:11" x14ac:dyDescent="0.35">
      <c r="B75" s="38" t="s">
        <v>117</v>
      </c>
      <c r="C75" s="13"/>
      <c r="D75" s="10" t="s">
        <v>237</v>
      </c>
      <c r="E75" s="5"/>
      <c r="F75" s="133"/>
      <c r="G75" s="38"/>
      <c r="J75" s="48">
        <f>+K42</f>
        <v>261981500</v>
      </c>
      <c r="K75" s="49">
        <f>+G81</f>
        <v>4919550</v>
      </c>
    </row>
    <row r="76" spans="2:11" x14ac:dyDescent="0.35">
      <c r="B76" s="38" t="s">
        <v>55</v>
      </c>
      <c r="C76" s="13" t="str">
        <f>+D8</f>
        <v>Inversión Fynsa</v>
      </c>
      <c r="E76" s="5"/>
      <c r="F76" s="97">
        <f>+F67</f>
        <v>8593750</v>
      </c>
      <c r="G76" s="97"/>
      <c r="J76" s="50">
        <f>+F76</f>
        <v>8593750</v>
      </c>
      <c r="K76" s="49">
        <f>+G89</f>
        <v>1771038</v>
      </c>
    </row>
    <row r="77" spans="2:11" x14ac:dyDescent="0.35">
      <c r="B77" s="38" t="s">
        <v>71</v>
      </c>
      <c r="C77" s="13"/>
      <c r="D77" s="3" t="str">
        <f>+D10</f>
        <v>Diferencia de Tipo de Cambio</v>
      </c>
      <c r="E77" s="5"/>
      <c r="F77" s="97"/>
      <c r="G77" s="97">
        <f>+F76</f>
        <v>8593750</v>
      </c>
      <c r="J77" s="50">
        <f>+F84</f>
        <v>25581660</v>
      </c>
      <c r="K77" s="49">
        <f>+G93</f>
        <v>9839100</v>
      </c>
    </row>
    <row r="78" spans="2:11" ht="13.9" thickBot="1" x14ac:dyDescent="0.4">
      <c r="B78" s="176"/>
      <c r="C78" s="195" t="s">
        <v>232</v>
      </c>
      <c r="D78" s="196"/>
      <c r="E78" s="197"/>
      <c r="F78" s="177"/>
      <c r="G78" s="98"/>
      <c r="J78" s="50"/>
      <c r="K78" s="101"/>
    </row>
    <row r="79" spans="2:11" x14ac:dyDescent="0.35">
      <c r="B79" s="38" t="s">
        <v>117</v>
      </c>
      <c r="C79" s="13"/>
      <c r="D79" s="10" t="s">
        <v>238</v>
      </c>
      <c r="E79" s="5"/>
      <c r="F79" s="198"/>
      <c r="G79" s="38"/>
      <c r="J79" s="50"/>
      <c r="K79" s="101"/>
    </row>
    <row r="80" spans="2:11" x14ac:dyDescent="0.35">
      <c r="B80" s="109" t="s">
        <v>55</v>
      </c>
      <c r="C80" s="102" t="str">
        <f>+D7</f>
        <v>Banco Santander</v>
      </c>
      <c r="D80" s="104"/>
      <c r="E80" s="191"/>
      <c r="F80" s="107">
        <f>-F68</f>
        <v>4919550</v>
      </c>
      <c r="G80" s="97"/>
      <c r="J80" s="79"/>
      <c r="K80" s="200"/>
    </row>
    <row r="81" spans="2:11" ht="13.9" thickBot="1" x14ac:dyDescent="0.4">
      <c r="B81" s="109" t="s">
        <v>55</v>
      </c>
      <c r="C81" s="102"/>
      <c r="D81" s="104" t="str">
        <f>+C76</f>
        <v>Inversión Fynsa</v>
      </c>
      <c r="E81" s="191"/>
      <c r="F81" s="107"/>
      <c r="G81" s="97">
        <f>+F80</f>
        <v>4919550</v>
      </c>
      <c r="J81" s="81">
        <f>SUM(J75:J80)</f>
        <v>296156910</v>
      </c>
      <c r="K81" s="82">
        <f>SUM(K75:K80)</f>
        <v>16529688</v>
      </c>
    </row>
    <row r="82" spans="2:11" ht="13.9" thickBot="1" x14ac:dyDescent="0.4">
      <c r="B82" s="176"/>
      <c r="C82" s="195" t="s">
        <v>233</v>
      </c>
      <c r="D82" s="196"/>
      <c r="E82" s="197"/>
      <c r="F82" s="177"/>
      <c r="G82" s="98"/>
      <c r="J82" s="142"/>
      <c r="K82" s="192">
        <f>+J81-K81</f>
        <v>279627222</v>
      </c>
    </row>
    <row r="83" spans="2:11" x14ac:dyDescent="0.35">
      <c r="B83" s="38" t="s">
        <v>117</v>
      </c>
      <c r="C83" s="13"/>
      <c r="D83" s="10" t="s">
        <v>239</v>
      </c>
      <c r="E83" s="191"/>
      <c r="F83" s="198"/>
      <c r="G83" s="38"/>
    </row>
    <row r="84" spans="2:11" x14ac:dyDescent="0.35">
      <c r="B84" s="109" t="s">
        <v>55</v>
      </c>
      <c r="C84" s="102" t="str">
        <f>+D81</f>
        <v>Inversión Fynsa</v>
      </c>
      <c r="D84" s="104"/>
      <c r="E84" s="199"/>
      <c r="F84" s="107">
        <f>+F69</f>
        <v>25581660</v>
      </c>
      <c r="G84" s="107"/>
      <c r="K84" s="95">
        <f>+F72-K82</f>
        <v>0</v>
      </c>
    </row>
    <row r="85" spans="2:11" x14ac:dyDescent="0.35">
      <c r="B85" s="109" t="s">
        <v>71</v>
      </c>
      <c r="C85" s="102"/>
      <c r="D85" s="104" t="str">
        <f>+D12</f>
        <v>Intereses &amp; Dividendos Fynsa</v>
      </c>
      <c r="E85" s="191"/>
      <c r="F85" s="107"/>
      <c r="G85" s="107">
        <f>+F84</f>
        <v>25581660</v>
      </c>
    </row>
    <row r="86" spans="2:11" ht="13.9" thickBot="1" x14ac:dyDescent="0.4">
      <c r="B86" s="176"/>
      <c r="C86" s="195" t="s">
        <v>234</v>
      </c>
      <c r="D86" s="196"/>
      <c r="E86" s="197"/>
      <c r="F86" s="177"/>
      <c r="G86" s="98"/>
    </row>
    <row r="87" spans="2:11" x14ac:dyDescent="0.35">
      <c r="B87" s="38" t="s">
        <v>117</v>
      </c>
      <c r="C87" s="13"/>
      <c r="D87" s="10" t="s">
        <v>240</v>
      </c>
      <c r="E87" s="191"/>
      <c r="F87" s="198"/>
      <c r="G87" s="38"/>
    </row>
    <row r="88" spans="2:11" x14ac:dyDescent="0.35">
      <c r="B88" s="109" t="s">
        <v>71</v>
      </c>
      <c r="C88" s="102" t="str">
        <f>+D11</f>
        <v>Gastos Fynsa</v>
      </c>
      <c r="D88" s="104"/>
      <c r="E88" s="199"/>
      <c r="F88" s="107">
        <f>-F70</f>
        <v>1771038</v>
      </c>
      <c r="G88" s="107"/>
    </row>
    <row r="89" spans="2:11" x14ac:dyDescent="0.35">
      <c r="B89" s="109" t="s">
        <v>55</v>
      </c>
      <c r="C89" s="102"/>
      <c r="D89" s="104" t="str">
        <f>+C84</f>
        <v>Inversión Fynsa</v>
      </c>
      <c r="E89" s="191"/>
      <c r="F89" s="107"/>
      <c r="G89" s="107">
        <f>+F88</f>
        <v>1771038</v>
      </c>
    </row>
    <row r="90" spans="2:11" ht="13.9" thickBot="1" x14ac:dyDescent="0.4">
      <c r="B90" s="176"/>
      <c r="C90" s="195" t="s">
        <v>235</v>
      </c>
      <c r="D90" s="196"/>
      <c r="E90" s="197"/>
      <c r="F90" s="177"/>
      <c r="G90" s="98"/>
    </row>
    <row r="91" spans="2:11" x14ac:dyDescent="0.35">
      <c r="B91" s="38" t="s">
        <v>117</v>
      </c>
      <c r="C91" s="13"/>
      <c r="D91" s="10" t="s">
        <v>241</v>
      </c>
      <c r="E91" s="191"/>
      <c r="F91" s="198"/>
      <c r="G91" s="38"/>
    </row>
    <row r="92" spans="2:11" x14ac:dyDescent="0.35">
      <c r="B92" s="109" t="s">
        <v>71</v>
      </c>
      <c r="C92" s="102" t="str">
        <f>+D13</f>
        <v>Ganancia o Pérdida Valor Razonable</v>
      </c>
      <c r="D92" s="104"/>
      <c r="E92" s="199"/>
      <c r="F92" s="107">
        <f>-F71</f>
        <v>9839100</v>
      </c>
      <c r="G92" s="107"/>
    </row>
    <row r="93" spans="2:11" x14ac:dyDescent="0.35">
      <c r="B93" s="109" t="s">
        <v>55</v>
      </c>
      <c r="C93" s="102"/>
      <c r="D93" s="104" t="str">
        <f>+D89</f>
        <v>Inversión Fynsa</v>
      </c>
      <c r="E93" s="191"/>
      <c r="F93" s="107"/>
      <c r="G93" s="107">
        <f>+F92</f>
        <v>9839100</v>
      </c>
    </row>
    <row r="94" spans="2:11" ht="13.9" thickBot="1" x14ac:dyDescent="0.4">
      <c r="B94" s="176"/>
      <c r="C94" s="195" t="s">
        <v>236</v>
      </c>
      <c r="D94" s="196"/>
      <c r="E94" s="197"/>
      <c r="F94" s="177"/>
      <c r="G94" s="98"/>
    </row>
  </sheetData>
  <mergeCells count="10">
    <mergeCell ref="C74:E74"/>
    <mergeCell ref="J74:K74"/>
    <mergeCell ref="B2:H3"/>
    <mergeCell ref="C36:E36"/>
    <mergeCell ref="I4:M4"/>
    <mergeCell ref="E5:G13"/>
    <mergeCell ref="J35:K35"/>
    <mergeCell ref="B5:B6"/>
    <mergeCell ref="C5:C6"/>
    <mergeCell ref="D5:D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367C-AD77-4743-A09A-FE9E339F0033}">
  <dimension ref="B1:E51"/>
  <sheetViews>
    <sheetView showGridLines="0" topLeftCell="C37" zoomScale="130" zoomScaleNormal="130" workbookViewId="0">
      <selection activeCell="D42" sqref="D42"/>
    </sheetView>
  </sheetViews>
  <sheetFormatPr baseColWidth="10" defaultRowHeight="13.5" x14ac:dyDescent="0.35"/>
  <cols>
    <col min="1" max="1" width="3.6640625" style="3" customWidth="1"/>
    <col min="2" max="2" width="10.6640625" style="3"/>
    <col min="3" max="3" width="34.3984375" style="181" customWidth="1"/>
    <col min="4" max="5" width="18.53125" style="182" customWidth="1"/>
    <col min="6" max="16384" width="10.6640625" style="3"/>
  </cols>
  <sheetData>
    <row r="1" spans="2:5" x14ac:dyDescent="0.35">
      <c r="B1" s="228" t="s">
        <v>248</v>
      </c>
      <c r="C1" s="228"/>
    </row>
    <row r="2" spans="2:5" ht="13.9" thickBot="1" x14ac:dyDescent="0.4">
      <c r="B2" s="228"/>
      <c r="C2" s="228"/>
    </row>
    <row r="3" spans="2:5" x14ac:dyDescent="0.35">
      <c r="B3" s="344" t="s">
        <v>145</v>
      </c>
      <c r="C3" s="345"/>
      <c r="D3" s="345"/>
      <c r="E3" s="346"/>
    </row>
    <row r="4" spans="2:5" x14ac:dyDescent="0.35">
      <c r="B4" s="317"/>
      <c r="C4" s="318"/>
      <c r="D4" s="318"/>
      <c r="E4" s="355"/>
    </row>
    <row r="5" spans="2:5" x14ac:dyDescent="0.35">
      <c r="B5" s="317"/>
      <c r="C5" s="318"/>
      <c r="D5" s="318"/>
      <c r="E5" s="355"/>
    </row>
    <row r="6" spans="2:5" ht="13.9" thickBot="1" x14ac:dyDescent="0.4">
      <c r="B6" s="347"/>
      <c r="C6" s="348"/>
      <c r="D6" s="348"/>
      <c r="E6" s="349"/>
    </row>
    <row r="7" spans="2:5" ht="13.9" thickBot="1" x14ac:dyDescent="0.4"/>
    <row r="8" spans="2:5" ht="13.9" thickBot="1" x14ac:dyDescent="0.4">
      <c r="C8" s="117" t="s">
        <v>52</v>
      </c>
      <c r="D8" s="237" t="s">
        <v>146</v>
      </c>
    </row>
    <row r="9" spans="2:5" ht="13.9" thickBot="1" x14ac:dyDescent="0.4">
      <c r="C9" s="30" t="s">
        <v>18</v>
      </c>
      <c r="D9" s="238">
        <v>51000000</v>
      </c>
    </row>
    <row r="10" spans="2:5" ht="13.9" thickBot="1" x14ac:dyDescent="0.4">
      <c r="C10" s="30" t="s">
        <v>147</v>
      </c>
      <c r="D10" s="238">
        <v>2142000</v>
      </c>
    </row>
    <row r="11" spans="2:5" ht="13.9" thickBot="1" x14ac:dyDescent="0.4">
      <c r="C11" s="30" t="s">
        <v>19</v>
      </c>
      <c r="D11" s="238" t="s">
        <v>45</v>
      </c>
    </row>
    <row r="12" spans="2:5" ht="13.9" thickBot="1" x14ac:dyDescent="0.4">
      <c r="C12" s="30" t="s">
        <v>148</v>
      </c>
      <c r="D12" s="238">
        <v>52000000</v>
      </c>
    </row>
    <row r="13" spans="2:5" ht="13.9" thickBot="1" x14ac:dyDescent="0.4">
      <c r="C13" s="216" t="s">
        <v>149</v>
      </c>
      <c r="D13" s="239">
        <f>SUM(D9:D12)</f>
        <v>105142000</v>
      </c>
    </row>
    <row r="15" spans="2:5" ht="13.9" thickBot="1" x14ac:dyDescent="0.4"/>
    <row r="16" spans="2:5" x14ac:dyDescent="0.35">
      <c r="B16" s="344" t="s">
        <v>150</v>
      </c>
      <c r="C16" s="345"/>
      <c r="D16" s="345"/>
      <c r="E16" s="346"/>
    </row>
    <row r="17" spans="2:5" x14ac:dyDescent="0.35">
      <c r="B17" s="317"/>
      <c r="C17" s="318"/>
      <c r="D17" s="318"/>
      <c r="E17" s="355"/>
    </row>
    <row r="18" spans="2:5" ht="13.9" thickBot="1" x14ac:dyDescent="0.4">
      <c r="B18" s="347"/>
      <c r="C18" s="348"/>
      <c r="D18" s="348"/>
      <c r="E18" s="349"/>
    </row>
    <row r="20" spans="2:5" x14ac:dyDescent="0.35">
      <c r="B20" s="229" t="s">
        <v>151</v>
      </c>
      <c r="C20" s="3"/>
    </row>
    <row r="21" spans="2:5" ht="13.9" thickBot="1" x14ac:dyDescent="0.4">
      <c r="B21" s="230"/>
      <c r="C21" s="3"/>
    </row>
    <row r="22" spans="2:5" ht="13.9" thickBot="1" x14ac:dyDescent="0.4">
      <c r="B22" s="231" t="s">
        <v>61</v>
      </c>
      <c r="C22" s="232" t="s">
        <v>1</v>
      </c>
      <c r="D22" s="240" t="s">
        <v>2</v>
      </c>
      <c r="E22" s="240" t="s">
        <v>3</v>
      </c>
    </row>
    <row r="23" spans="2:5" x14ac:dyDescent="0.35">
      <c r="B23" s="235"/>
      <c r="C23" s="234" t="s">
        <v>152</v>
      </c>
      <c r="D23" s="472"/>
      <c r="E23" s="472"/>
    </row>
    <row r="24" spans="2:5" x14ac:dyDescent="0.35">
      <c r="B24" s="471" t="s">
        <v>55</v>
      </c>
      <c r="C24" s="213" t="s">
        <v>243</v>
      </c>
      <c r="D24" s="473">
        <v>30000000</v>
      </c>
      <c r="E24" s="473"/>
    </row>
    <row r="25" spans="2:5" x14ac:dyDescent="0.35">
      <c r="B25" s="471" t="s">
        <v>55</v>
      </c>
      <c r="C25" s="234" t="s">
        <v>67</v>
      </c>
      <c r="D25" s="473"/>
      <c r="E25" s="473">
        <f>+D24</f>
        <v>30000000</v>
      </c>
    </row>
    <row r="26" spans="2:5" x14ac:dyDescent="0.35">
      <c r="B26" s="233"/>
      <c r="C26" s="213" t="s">
        <v>242</v>
      </c>
      <c r="D26" s="473"/>
      <c r="E26" s="473"/>
    </row>
    <row r="27" spans="2:5" ht="13.9" thickBot="1" x14ac:dyDescent="0.4">
      <c r="B27" s="236"/>
      <c r="C27" s="214"/>
      <c r="D27" s="474"/>
      <c r="E27" s="474"/>
    </row>
    <row r="30" spans="2:5" x14ac:dyDescent="0.35">
      <c r="B30" s="229" t="s">
        <v>153</v>
      </c>
      <c r="C30" s="3"/>
    </row>
    <row r="31" spans="2:5" ht="13.9" thickBot="1" x14ac:dyDescent="0.4">
      <c r="B31" s="217"/>
      <c r="C31" s="3"/>
    </row>
    <row r="32" spans="2:5" ht="13.9" thickBot="1" x14ac:dyDescent="0.4">
      <c r="B32" s="484" t="s">
        <v>61</v>
      </c>
      <c r="C32" s="485" t="s">
        <v>1</v>
      </c>
      <c r="D32" s="486" t="s">
        <v>2</v>
      </c>
      <c r="E32" s="486" t="s">
        <v>3</v>
      </c>
    </row>
    <row r="33" spans="2:5" x14ac:dyDescent="0.35">
      <c r="B33" s="475"/>
      <c r="C33" s="476" t="s">
        <v>154</v>
      </c>
      <c r="D33" s="477"/>
      <c r="E33" s="477"/>
    </row>
    <row r="34" spans="2:5" x14ac:dyDescent="0.35">
      <c r="B34" s="478"/>
      <c r="C34" s="476" t="s">
        <v>244</v>
      </c>
      <c r="D34" s="479"/>
      <c r="E34" s="479"/>
    </row>
    <row r="35" spans="2:5" x14ac:dyDescent="0.35">
      <c r="B35" s="478"/>
      <c r="C35" s="476" t="s">
        <v>245</v>
      </c>
      <c r="D35" s="479"/>
      <c r="E35" s="479"/>
    </row>
    <row r="36" spans="2:5" x14ac:dyDescent="0.35">
      <c r="B36" s="478"/>
      <c r="C36" s="480" t="s">
        <v>118</v>
      </c>
      <c r="D36" s="479"/>
      <c r="E36" s="479"/>
    </row>
    <row r="37" spans="2:5" ht="13.9" thickBot="1" x14ac:dyDescent="0.4">
      <c r="B37" s="481"/>
      <c r="C37" s="482"/>
      <c r="D37" s="483"/>
      <c r="E37" s="483"/>
    </row>
    <row r="39" spans="2:5" x14ac:dyDescent="0.35">
      <c r="C39" s="181" t="str">
        <f>+C24</f>
        <v>Auditores S.A. /Inversión Relaciondas</v>
      </c>
      <c r="D39" s="182">
        <f>+D24</f>
        <v>30000000</v>
      </c>
    </row>
    <row r="40" spans="2:5" x14ac:dyDescent="0.35">
      <c r="C40" s="181" t="s">
        <v>246</v>
      </c>
    </row>
    <row r="41" spans="2:5" x14ac:dyDescent="0.35">
      <c r="B41" s="229" t="s">
        <v>155</v>
      </c>
      <c r="C41" s="3"/>
    </row>
    <row r="42" spans="2:5" ht="13.9" thickBot="1" x14ac:dyDescent="0.4">
      <c r="B42" s="230"/>
      <c r="C42" s="3"/>
    </row>
    <row r="43" spans="2:5" ht="13.9" thickBot="1" x14ac:dyDescent="0.4">
      <c r="B43" s="231" t="s">
        <v>61</v>
      </c>
      <c r="C43" s="232" t="s">
        <v>1</v>
      </c>
      <c r="D43" s="240" t="s">
        <v>2</v>
      </c>
      <c r="E43" s="240" t="s">
        <v>3</v>
      </c>
    </row>
    <row r="44" spans="2:5" x14ac:dyDescent="0.35">
      <c r="B44" s="235"/>
      <c r="C44" s="234" t="s">
        <v>156</v>
      </c>
      <c r="D44" s="241"/>
      <c r="E44" s="241"/>
    </row>
    <row r="45" spans="2:5" x14ac:dyDescent="0.35">
      <c r="B45" s="471" t="s">
        <v>55</v>
      </c>
      <c r="C45" s="213" t="str">
        <f>+C39</f>
        <v>Auditores S.A. /Inversión Relaciondas</v>
      </c>
      <c r="D45" s="473">
        <f>+D39*0.068</f>
        <v>2040000.0000000002</v>
      </c>
      <c r="E45" s="473"/>
    </row>
    <row r="46" spans="2:5" x14ac:dyDescent="0.35">
      <c r="B46" s="471" t="s">
        <v>71</v>
      </c>
      <c r="C46" s="213" t="s">
        <v>247</v>
      </c>
      <c r="D46" s="473"/>
      <c r="E46" s="473">
        <f>+D45</f>
        <v>2040000.0000000002</v>
      </c>
    </row>
    <row r="47" spans="2:5" x14ac:dyDescent="0.35">
      <c r="B47" s="233"/>
      <c r="C47" s="213" t="s">
        <v>118</v>
      </c>
      <c r="D47" s="242"/>
      <c r="E47" s="242"/>
    </row>
    <row r="48" spans="2:5" ht="13.9" thickBot="1" x14ac:dyDescent="0.4">
      <c r="B48" s="236"/>
      <c r="C48" s="214"/>
      <c r="D48" s="243"/>
      <c r="E48" s="243"/>
    </row>
    <row r="49" spans="3:5" ht="13.9" thickBot="1" x14ac:dyDescent="0.4"/>
    <row r="50" spans="3:5" x14ac:dyDescent="0.35">
      <c r="C50" s="487" t="str">
        <f>+C39</f>
        <v>Auditores S.A. /Inversión Relaciondas</v>
      </c>
      <c r="D50" s="100">
        <f>+D39+D45</f>
        <v>32040000</v>
      </c>
      <c r="E50" s="488" t="s">
        <v>202</v>
      </c>
    </row>
    <row r="51" spans="3:5" ht="13.9" thickBot="1" x14ac:dyDescent="0.4">
      <c r="C51" s="489" t="str">
        <f>+C50</f>
        <v>Auditores S.A. /Inversión Relaciondas</v>
      </c>
      <c r="D51" s="98">
        <f>+D24</f>
        <v>30000000</v>
      </c>
      <c r="E51" s="490" t="s">
        <v>201</v>
      </c>
    </row>
  </sheetData>
  <mergeCells count="5">
    <mergeCell ref="B3:E6"/>
    <mergeCell ref="B16:E18"/>
    <mergeCell ref="B33:B37"/>
    <mergeCell ref="D33:D37"/>
    <mergeCell ref="E33:E3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1550-E130-4EF1-8E98-AF52C45429AA}">
  <dimension ref="A1"/>
  <sheetViews>
    <sheetView workbookViewId="0">
      <selection activeCell="A2" sqref="A2"/>
    </sheetView>
  </sheetViews>
  <sheetFormatPr baseColWidth="10" defaultRowHeight="14.25" x14ac:dyDescent="0.4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EBEE4-73B5-437E-BC19-4FEC045A6FA9}">
  <dimension ref="B1:G78"/>
  <sheetViews>
    <sheetView topLeftCell="A12" workbookViewId="0">
      <selection activeCell="C2" sqref="C2:G9"/>
    </sheetView>
  </sheetViews>
  <sheetFormatPr baseColWidth="10" defaultColWidth="11.53125" defaultRowHeight="15" x14ac:dyDescent="0.4"/>
  <cols>
    <col min="1" max="1" width="1.796875" style="244" customWidth="1"/>
    <col min="2" max="2" width="5.265625" style="244" customWidth="1"/>
    <col min="3" max="3" width="22.19921875" style="244" customWidth="1"/>
    <col min="4" max="4" width="15.9296875" style="244" customWidth="1"/>
    <col min="5" max="5" width="20.1328125" style="244" customWidth="1"/>
    <col min="6" max="6" width="22.796875" style="245" customWidth="1"/>
    <col min="7" max="7" width="23.53125" style="245" customWidth="1"/>
    <col min="8" max="16384" width="11.53125" style="244"/>
  </cols>
  <sheetData>
    <row r="1" spans="3:7" ht="15.4" thickBot="1" x14ac:dyDescent="0.45"/>
    <row r="2" spans="3:7" ht="15.6" customHeight="1" x14ac:dyDescent="0.4">
      <c r="C2" s="397" t="s">
        <v>157</v>
      </c>
      <c r="D2" s="398"/>
      <c r="E2" s="398"/>
      <c r="F2" s="398"/>
      <c r="G2" s="399"/>
    </row>
    <row r="3" spans="3:7" ht="15.6" customHeight="1" x14ac:dyDescent="0.4">
      <c r="C3" s="400"/>
      <c r="D3" s="401"/>
      <c r="E3" s="401"/>
      <c r="F3" s="401"/>
      <c r="G3" s="402"/>
    </row>
    <row r="4" spans="3:7" ht="15.6" customHeight="1" x14ac:dyDescent="0.4">
      <c r="C4" s="400"/>
      <c r="D4" s="401"/>
      <c r="E4" s="401"/>
      <c r="F4" s="401"/>
      <c r="G4" s="402"/>
    </row>
    <row r="5" spans="3:7" ht="15.6" customHeight="1" x14ac:dyDescent="0.4">
      <c r="C5" s="400"/>
      <c r="D5" s="401"/>
      <c r="E5" s="401"/>
      <c r="F5" s="401"/>
      <c r="G5" s="402"/>
    </row>
    <row r="6" spans="3:7" ht="15.6" customHeight="1" x14ac:dyDescent="0.4">
      <c r="C6" s="400"/>
      <c r="D6" s="401"/>
      <c r="E6" s="401"/>
      <c r="F6" s="401"/>
      <c r="G6" s="402"/>
    </row>
    <row r="7" spans="3:7" ht="15.6" customHeight="1" x14ac:dyDescent="0.4">
      <c r="C7" s="400"/>
      <c r="D7" s="401"/>
      <c r="E7" s="401"/>
      <c r="F7" s="401"/>
      <c r="G7" s="402"/>
    </row>
    <row r="8" spans="3:7" ht="15.6" customHeight="1" x14ac:dyDescent="0.4">
      <c r="C8" s="400"/>
      <c r="D8" s="401"/>
      <c r="E8" s="401"/>
      <c r="F8" s="401"/>
      <c r="G8" s="402"/>
    </row>
    <row r="9" spans="3:7" ht="15.6" customHeight="1" thickBot="1" x14ac:dyDescent="0.45">
      <c r="C9" s="403"/>
      <c r="D9" s="404"/>
      <c r="E9" s="404"/>
      <c r="F9" s="404"/>
      <c r="G9" s="405"/>
    </row>
    <row r="10" spans="3:7" ht="15.6" customHeight="1" x14ac:dyDescent="0.4">
      <c r="C10" s="246"/>
      <c r="D10" s="246"/>
      <c r="E10" s="246"/>
      <c r="F10" s="246"/>
      <c r="G10" s="246"/>
    </row>
    <row r="11" spans="3:7" ht="15.6" customHeight="1" thickBot="1" x14ac:dyDescent="0.45">
      <c r="C11" s="246"/>
      <c r="D11" s="246"/>
      <c r="E11" s="246"/>
      <c r="F11" s="246"/>
      <c r="G11" s="246"/>
    </row>
    <row r="12" spans="3:7" ht="15.6" customHeight="1" thickBot="1" x14ac:dyDescent="0.45">
      <c r="C12" s="406" t="s">
        <v>158</v>
      </c>
      <c r="D12" s="246"/>
      <c r="E12" s="246"/>
      <c r="F12" s="246"/>
      <c r="G12" s="406" t="s">
        <v>159</v>
      </c>
    </row>
    <row r="13" spans="3:7" ht="15.6" customHeight="1" thickBot="1" x14ac:dyDescent="0.45">
      <c r="C13" s="407"/>
      <c r="D13" s="409" t="s">
        <v>160</v>
      </c>
      <c r="E13" s="410"/>
      <c r="F13" s="411"/>
      <c r="G13" s="407"/>
    </row>
    <row r="14" spans="3:7" ht="15.6" customHeight="1" thickBot="1" x14ac:dyDescent="0.45">
      <c r="C14" s="408"/>
      <c r="D14" s="246"/>
      <c r="E14" s="246"/>
      <c r="F14" s="246"/>
      <c r="G14" s="408"/>
    </row>
    <row r="15" spans="3:7" ht="15.6" customHeight="1" x14ac:dyDescent="0.4">
      <c r="C15" s="246"/>
      <c r="D15" s="246"/>
      <c r="E15" s="246"/>
      <c r="F15" s="246"/>
      <c r="G15" s="246"/>
    </row>
    <row r="16" spans="3:7" ht="15.6" customHeight="1" x14ac:dyDescent="0.4">
      <c r="C16" s="246"/>
      <c r="D16" s="246"/>
      <c r="E16" s="246"/>
      <c r="F16" s="246"/>
      <c r="G16" s="246"/>
    </row>
    <row r="17" spans="2:7" ht="9.4" customHeight="1" thickBot="1" x14ac:dyDescent="0.45">
      <c r="C17" s="246"/>
      <c r="D17" s="246"/>
      <c r="E17" s="246"/>
      <c r="F17" s="246"/>
      <c r="G17" s="246"/>
    </row>
    <row r="18" spans="2:7" ht="15.6" customHeight="1" x14ac:dyDescent="0.4">
      <c r="C18" s="412" t="s">
        <v>161</v>
      </c>
      <c r="D18" s="414" t="s">
        <v>162</v>
      </c>
      <c r="E18" s="415"/>
      <c r="F18" s="246" t="s">
        <v>163</v>
      </c>
      <c r="G18" s="246"/>
    </row>
    <row r="19" spans="2:7" ht="15.6" customHeight="1" thickBot="1" x14ac:dyDescent="0.45">
      <c r="C19" s="413"/>
      <c r="D19" s="414" t="s">
        <v>164</v>
      </c>
      <c r="E19" s="415"/>
      <c r="F19" s="246" t="s">
        <v>165</v>
      </c>
      <c r="G19" s="246"/>
    </row>
    <row r="20" spans="2:7" ht="15.4" thickBot="1" x14ac:dyDescent="0.45">
      <c r="E20" s="247"/>
      <c r="F20" s="248"/>
      <c r="G20" s="248"/>
    </row>
    <row r="21" spans="2:7" ht="15.4" thickBot="1" x14ac:dyDescent="0.45">
      <c r="C21" s="249" t="s">
        <v>166</v>
      </c>
      <c r="D21" s="249" t="s">
        <v>167</v>
      </c>
      <c r="E21" s="250" t="s">
        <v>168</v>
      </c>
      <c r="F21" s="250" t="s">
        <v>169</v>
      </c>
    </row>
    <row r="22" spans="2:7" x14ac:dyDescent="0.4">
      <c r="B22" s="251"/>
      <c r="C22" s="252" t="s">
        <v>158</v>
      </c>
      <c r="D22" s="253">
        <v>910.85</v>
      </c>
      <c r="E22" s="253">
        <v>882.57</v>
      </c>
      <c r="F22" s="253">
        <v>910.85</v>
      </c>
    </row>
    <row r="23" spans="2:7" x14ac:dyDescent="0.4">
      <c r="C23" s="252" t="s">
        <v>170</v>
      </c>
      <c r="D23" s="253">
        <v>958.56</v>
      </c>
      <c r="E23" s="253">
        <v>937.66</v>
      </c>
      <c r="F23" s="253">
        <v>958.56</v>
      </c>
    </row>
    <row r="24" spans="2:7" x14ac:dyDescent="0.4">
      <c r="C24" s="252" t="s">
        <v>4</v>
      </c>
      <c r="D24" s="253">
        <v>1120.0999999999999</v>
      </c>
      <c r="E24" s="253">
        <v>996.46</v>
      </c>
      <c r="F24" s="253">
        <v>1120.0999999999999</v>
      </c>
    </row>
    <row r="25" spans="2:7" x14ac:dyDescent="0.4">
      <c r="C25" s="252" t="s">
        <v>171</v>
      </c>
      <c r="D25" s="253">
        <v>1001.2</v>
      </c>
      <c r="E25" s="253">
        <v>988.1</v>
      </c>
      <c r="F25" s="253">
        <v>1001.2</v>
      </c>
    </row>
    <row r="26" spans="2:7" x14ac:dyDescent="0.4">
      <c r="C26" s="252" t="s">
        <v>172</v>
      </c>
      <c r="D26" s="253">
        <v>975.56</v>
      </c>
      <c r="E26" s="253">
        <v>951.21</v>
      </c>
      <c r="F26" s="253">
        <v>975.56</v>
      </c>
    </row>
    <row r="27" spans="2:7" x14ac:dyDescent="0.4">
      <c r="C27" s="252" t="s">
        <v>173</v>
      </c>
      <c r="D27" s="253">
        <v>958.96</v>
      </c>
      <c r="E27" s="253">
        <v>946.1</v>
      </c>
      <c r="F27" s="253">
        <v>958.96</v>
      </c>
    </row>
    <row r="28" spans="2:7" ht="15.4" thickBot="1" x14ac:dyDescent="0.45">
      <c r="C28" s="254" t="s">
        <v>159</v>
      </c>
      <c r="D28" s="255">
        <f>+E28</f>
        <v>965.31</v>
      </c>
      <c r="E28" s="255">
        <v>965.31</v>
      </c>
      <c r="F28" s="255">
        <v>965.31</v>
      </c>
    </row>
    <row r="29" spans="2:7" ht="15.4" thickBot="1" x14ac:dyDescent="0.45"/>
    <row r="30" spans="2:7" ht="15.4" thickBot="1" x14ac:dyDescent="0.45">
      <c r="B30" s="256" t="s">
        <v>61</v>
      </c>
      <c r="C30" s="394" t="s">
        <v>1</v>
      </c>
      <c r="D30" s="395"/>
      <c r="E30" s="395"/>
      <c r="F30" s="257" t="s">
        <v>2</v>
      </c>
      <c r="G30" s="258" t="s">
        <v>3</v>
      </c>
    </row>
    <row r="31" spans="2:7" x14ac:dyDescent="0.4">
      <c r="B31" s="259"/>
      <c r="C31" s="260"/>
      <c r="D31" s="261"/>
      <c r="E31" s="261"/>
      <c r="F31" s="262"/>
      <c r="G31" s="263"/>
    </row>
    <row r="32" spans="2:7" x14ac:dyDescent="0.4">
      <c r="B32" s="264"/>
      <c r="C32" s="265"/>
      <c r="F32" s="266"/>
      <c r="G32" s="267"/>
    </row>
    <row r="33" spans="2:7" x14ac:dyDescent="0.4">
      <c r="B33" s="264"/>
      <c r="C33" s="265"/>
      <c r="D33" s="247"/>
      <c r="F33" s="266"/>
      <c r="G33" s="267"/>
    </row>
    <row r="34" spans="2:7" ht="15.4" thickBot="1" x14ac:dyDescent="0.45">
      <c r="B34" s="268"/>
      <c r="C34" s="269"/>
      <c r="D34" s="270"/>
      <c r="E34" s="270"/>
      <c r="F34" s="271"/>
      <c r="G34" s="272"/>
    </row>
    <row r="35" spans="2:7" x14ac:dyDescent="0.4">
      <c r="B35" s="259"/>
      <c r="C35" s="260"/>
      <c r="D35" s="261"/>
      <c r="E35" s="261"/>
      <c r="F35" s="262"/>
      <c r="G35" s="263"/>
    </row>
    <row r="36" spans="2:7" x14ac:dyDescent="0.4">
      <c r="B36" s="264"/>
      <c r="C36" s="265"/>
      <c r="F36" s="266"/>
      <c r="G36" s="267"/>
    </row>
    <row r="37" spans="2:7" x14ac:dyDescent="0.4">
      <c r="B37" s="264"/>
      <c r="C37" s="265"/>
      <c r="F37" s="266"/>
      <c r="G37" s="267"/>
    </row>
    <row r="38" spans="2:7" ht="15.4" thickBot="1" x14ac:dyDescent="0.45">
      <c r="B38" s="268"/>
      <c r="C38" s="269"/>
      <c r="D38" s="270"/>
      <c r="E38" s="270"/>
      <c r="F38" s="271"/>
      <c r="G38" s="272"/>
    </row>
    <row r="39" spans="2:7" x14ac:dyDescent="0.4">
      <c r="B39" s="259"/>
      <c r="C39" s="260"/>
      <c r="D39" s="261"/>
      <c r="E39" s="261"/>
      <c r="F39" s="262"/>
      <c r="G39" s="263"/>
    </row>
    <row r="40" spans="2:7" x14ac:dyDescent="0.4">
      <c r="B40" s="264"/>
      <c r="C40" s="265"/>
      <c r="F40" s="266"/>
      <c r="G40" s="267"/>
    </row>
    <row r="41" spans="2:7" x14ac:dyDescent="0.4">
      <c r="B41" s="264"/>
      <c r="C41" s="265"/>
      <c r="D41" s="273"/>
      <c r="F41" s="266"/>
      <c r="G41" s="267"/>
    </row>
    <row r="42" spans="2:7" ht="15.4" thickBot="1" x14ac:dyDescent="0.45">
      <c r="B42" s="268"/>
      <c r="C42" s="269"/>
      <c r="D42" s="270"/>
      <c r="E42" s="270"/>
      <c r="F42" s="271"/>
      <c r="G42" s="272"/>
    </row>
    <row r="43" spans="2:7" x14ac:dyDescent="0.4">
      <c r="B43" s="259"/>
      <c r="C43" s="260"/>
      <c r="D43" s="261"/>
      <c r="E43" s="261"/>
      <c r="F43" s="262"/>
      <c r="G43" s="263"/>
    </row>
    <row r="44" spans="2:7" x14ac:dyDescent="0.4">
      <c r="B44" s="264"/>
      <c r="C44" s="265"/>
      <c r="F44" s="266"/>
      <c r="G44" s="267"/>
    </row>
    <row r="45" spans="2:7" x14ac:dyDescent="0.4">
      <c r="B45" s="264"/>
      <c r="C45" s="265"/>
      <c r="D45" s="274"/>
      <c r="F45" s="266"/>
      <c r="G45" s="267"/>
    </row>
    <row r="46" spans="2:7" ht="15.4" thickBot="1" x14ac:dyDescent="0.45">
      <c r="B46" s="268"/>
      <c r="C46" s="269"/>
      <c r="D46" s="270"/>
      <c r="E46" s="270"/>
      <c r="F46" s="271"/>
      <c r="G46" s="272"/>
    </row>
    <row r="47" spans="2:7" x14ac:dyDescent="0.4">
      <c r="B47" s="259"/>
      <c r="C47" s="260"/>
      <c r="D47" s="261"/>
      <c r="E47" s="261"/>
      <c r="F47" s="262"/>
      <c r="G47" s="263"/>
    </row>
    <row r="48" spans="2:7" x14ac:dyDescent="0.4">
      <c r="B48" s="264"/>
      <c r="C48" s="265"/>
      <c r="F48" s="266"/>
      <c r="G48" s="267"/>
    </row>
    <row r="49" spans="2:7" x14ac:dyDescent="0.4">
      <c r="B49" s="264"/>
      <c r="C49" s="265"/>
      <c r="D49" s="274"/>
      <c r="F49" s="266"/>
      <c r="G49" s="267"/>
    </row>
    <row r="50" spans="2:7" ht="15.4" thickBot="1" x14ac:dyDescent="0.45">
      <c r="B50" s="268"/>
      <c r="C50" s="269"/>
      <c r="D50" s="270"/>
      <c r="E50" s="270"/>
      <c r="F50" s="271"/>
      <c r="G50" s="272"/>
    </row>
    <row r="51" spans="2:7" x14ac:dyDescent="0.4">
      <c r="B51" s="259"/>
      <c r="C51" s="260"/>
      <c r="D51" s="261"/>
      <c r="E51" s="261"/>
      <c r="F51" s="262"/>
      <c r="G51" s="263"/>
    </row>
    <row r="52" spans="2:7" x14ac:dyDescent="0.4">
      <c r="B52" s="264"/>
      <c r="C52" s="265"/>
      <c r="F52" s="266"/>
      <c r="G52" s="267"/>
    </row>
    <row r="53" spans="2:7" x14ac:dyDescent="0.4">
      <c r="B53" s="264"/>
      <c r="C53" s="265"/>
      <c r="D53" s="274"/>
      <c r="F53" s="266"/>
      <c r="G53" s="267"/>
    </row>
    <row r="54" spans="2:7" ht="15.4" thickBot="1" x14ac:dyDescent="0.45">
      <c r="B54" s="268"/>
      <c r="C54" s="269"/>
      <c r="D54" s="270"/>
      <c r="E54" s="270"/>
      <c r="F54" s="271"/>
      <c r="G54" s="272"/>
    </row>
    <row r="56" spans="2:7" x14ac:dyDescent="0.4">
      <c r="C56" s="396" t="s">
        <v>174</v>
      </c>
      <c r="D56" s="396"/>
    </row>
    <row r="57" spans="2:7" x14ac:dyDescent="0.4">
      <c r="C57" s="275"/>
    </row>
    <row r="58" spans="2:7" x14ac:dyDescent="0.4">
      <c r="C58" s="276"/>
    </row>
    <row r="59" spans="2:7" x14ac:dyDescent="0.4">
      <c r="C59" s="276"/>
    </row>
    <row r="60" spans="2:7" x14ac:dyDescent="0.4">
      <c r="C60" s="276"/>
    </row>
    <row r="61" spans="2:7" x14ac:dyDescent="0.4">
      <c r="C61" s="276"/>
    </row>
    <row r="62" spans="2:7" x14ac:dyDescent="0.4">
      <c r="C62" s="276"/>
    </row>
    <row r="64" spans="2:7" x14ac:dyDescent="0.4">
      <c r="B64" s="244" t="s">
        <v>175</v>
      </c>
    </row>
    <row r="65" spans="2:7" ht="15.4" thickBot="1" x14ac:dyDescent="0.45"/>
    <row r="66" spans="2:7" ht="15.4" thickBot="1" x14ac:dyDescent="0.45">
      <c r="B66" s="256" t="s">
        <v>61</v>
      </c>
      <c r="C66" s="394" t="s">
        <v>1</v>
      </c>
      <c r="D66" s="395"/>
      <c r="E66" s="395"/>
      <c r="F66" s="257" t="s">
        <v>2</v>
      </c>
      <c r="G66" s="258" t="s">
        <v>3</v>
      </c>
    </row>
    <row r="67" spans="2:7" x14ac:dyDescent="0.4">
      <c r="B67" s="259"/>
      <c r="C67" s="260"/>
      <c r="D67" s="261"/>
      <c r="E67" s="261"/>
      <c r="F67" s="262"/>
      <c r="G67" s="263"/>
    </row>
    <row r="68" spans="2:7" x14ac:dyDescent="0.4">
      <c r="B68" s="264"/>
      <c r="C68" s="265"/>
      <c r="F68" s="266"/>
      <c r="G68" s="267"/>
    </row>
    <row r="69" spans="2:7" x14ac:dyDescent="0.4">
      <c r="B69" s="264"/>
      <c r="C69" s="265"/>
      <c r="D69" s="247"/>
      <c r="F69" s="266"/>
      <c r="G69" s="267"/>
    </row>
    <row r="70" spans="2:7" ht="15.4" thickBot="1" x14ac:dyDescent="0.45">
      <c r="B70" s="268"/>
      <c r="C70" s="269"/>
      <c r="D70" s="270"/>
      <c r="E70" s="270"/>
      <c r="F70" s="271"/>
      <c r="G70" s="272"/>
    </row>
    <row r="72" spans="2:7" x14ac:dyDescent="0.4">
      <c r="B72" s="244" t="s">
        <v>176</v>
      </c>
    </row>
    <row r="73" spans="2:7" ht="15.4" thickBot="1" x14ac:dyDescent="0.45"/>
    <row r="74" spans="2:7" ht="15.4" thickBot="1" x14ac:dyDescent="0.45">
      <c r="B74" s="256" t="s">
        <v>61</v>
      </c>
      <c r="C74" s="394" t="s">
        <v>1</v>
      </c>
      <c r="D74" s="395"/>
      <c r="E74" s="395"/>
      <c r="F74" s="257" t="s">
        <v>2</v>
      </c>
      <c r="G74" s="258" t="s">
        <v>3</v>
      </c>
    </row>
    <row r="75" spans="2:7" x14ac:dyDescent="0.4">
      <c r="B75" s="259"/>
      <c r="C75" s="260"/>
      <c r="D75" s="261"/>
      <c r="E75" s="261"/>
      <c r="F75" s="262"/>
      <c r="G75" s="263"/>
    </row>
    <row r="76" spans="2:7" x14ac:dyDescent="0.4">
      <c r="B76" s="264"/>
      <c r="C76" s="265"/>
      <c r="F76" s="266"/>
      <c r="G76" s="267"/>
    </row>
    <row r="77" spans="2:7" x14ac:dyDescent="0.4">
      <c r="B77" s="264"/>
      <c r="C77" s="265"/>
      <c r="D77" s="247"/>
      <c r="F77" s="266"/>
      <c r="G77" s="267"/>
    </row>
    <row r="78" spans="2:7" ht="15.4" thickBot="1" x14ac:dyDescent="0.45">
      <c r="B78" s="268"/>
      <c r="C78" s="269"/>
      <c r="D78" s="270"/>
      <c r="E78" s="270"/>
      <c r="F78" s="271"/>
      <c r="G78" s="272"/>
    </row>
  </sheetData>
  <mergeCells count="11">
    <mergeCell ref="C30:E30"/>
    <mergeCell ref="C56:D56"/>
    <mergeCell ref="C66:E66"/>
    <mergeCell ref="C74:E74"/>
    <mergeCell ref="C2:G9"/>
    <mergeCell ref="C12:C14"/>
    <mergeCell ref="G12:G14"/>
    <mergeCell ref="D13:F13"/>
    <mergeCell ref="C18:C19"/>
    <mergeCell ref="D18:E18"/>
    <mergeCell ref="D19:E1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Alternativas</vt:lpstr>
      <vt:lpstr>II-1</vt:lpstr>
      <vt:lpstr>II-2</vt:lpstr>
      <vt:lpstr>III-a</vt:lpstr>
      <vt:lpstr>III-b</vt:lpstr>
      <vt:lpstr>III-c</vt:lpstr>
      <vt:lpstr>III-d</vt:lpstr>
      <vt:lpstr>Apunte</vt:lpstr>
      <vt:lpstr>Forward1</vt:lpstr>
      <vt:lpstr>Forward2</vt:lpstr>
      <vt:lpstr>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Andrés Filgueira</dc:creator>
  <cp:lastModifiedBy>Carlos Andrés Filgueira</cp:lastModifiedBy>
  <dcterms:created xsi:type="dcterms:W3CDTF">2025-04-09T12:53:07Z</dcterms:created>
  <dcterms:modified xsi:type="dcterms:W3CDTF">2025-05-01T00:24:24Z</dcterms:modified>
</cp:coreProperties>
</file>