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8b03ea577e69e87/Desktop/"/>
    </mc:Choice>
  </mc:AlternateContent>
  <xr:revisionPtr revIDLastSave="781" documentId="13_ncr:1_{0FA55A62-142D-43DF-9FED-0B1690E9923F}" xr6:coauthVersionLast="47" xr6:coauthVersionMax="47" xr10:uidLastSave="{37C883A6-5EA7-4A76-A17D-DAB5BDE6DF89}"/>
  <bookViews>
    <workbookView xWindow="480" yWindow="1448" windowWidth="13035" windowHeight="9307" xr2:uid="{F8733ED3-688C-4ED3-845C-05BB67D1D9CB}"/>
  </bookViews>
  <sheets>
    <sheet name="II-1" sheetId="3" r:id="rId1"/>
    <sheet name="II-2" sheetId="4" r:id="rId2"/>
    <sheet name="III-a" sheetId="5" r:id="rId3"/>
    <sheet name="III-b" sheetId="6" r:id="rId4"/>
    <sheet name="III-c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" i="7" l="1"/>
  <c r="G80" i="7"/>
  <c r="K89" i="7"/>
  <c r="J89" i="7"/>
  <c r="K88" i="7"/>
  <c r="K87" i="7"/>
  <c r="J87" i="7"/>
  <c r="K86" i="7"/>
  <c r="J86" i="7"/>
  <c r="K84" i="7"/>
  <c r="K85" i="7"/>
  <c r="K83" i="7"/>
  <c r="J84" i="7"/>
  <c r="J85" i="7"/>
  <c r="J83" i="7"/>
  <c r="J82" i="7"/>
  <c r="G101" i="7"/>
  <c r="F100" i="7"/>
  <c r="C100" i="7"/>
  <c r="C96" i="7"/>
  <c r="C93" i="7"/>
  <c r="C88" i="7"/>
  <c r="E69" i="7"/>
  <c r="F78" i="7" s="1"/>
  <c r="F96" i="7" s="1"/>
  <c r="G97" i="7" s="1"/>
  <c r="E68" i="7"/>
  <c r="D69" i="7"/>
  <c r="D68" i="7"/>
  <c r="D62" i="7"/>
  <c r="B62" i="7"/>
  <c r="F26" i="7"/>
  <c r="F61" i="7" s="1"/>
  <c r="C55" i="7"/>
  <c r="B55" i="7"/>
  <c r="F25" i="7"/>
  <c r="F55" i="7" s="1"/>
  <c r="G56" i="7" s="1"/>
  <c r="K37" i="7" s="1"/>
  <c r="C50" i="7"/>
  <c r="B50" i="7"/>
  <c r="F24" i="7"/>
  <c r="F49" i="7" s="1"/>
  <c r="C43" i="7"/>
  <c r="B43" i="7"/>
  <c r="F23" i="7"/>
  <c r="F43" i="7" s="1"/>
  <c r="G44" i="7" s="1"/>
  <c r="K36" i="7" s="1"/>
  <c r="C38" i="7"/>
  <c r="C44" i="7" s="1"/>
  <c r="C49" i="7" s="1"/>
  <c r="C56" i="7" s="1"/>
  <c r="C61" i="7" s="1"/>
  <c r="C84" i="7" s="1"/>
  <c r="C89" i="7" s="1"/>
  <c r="C92" i="7" s="1"/>
  <c r="C97" i="7" s="1"/>
  <c r="C101" i="7" s="1"/>
  <c r="B38" i="7"/>
  <c r="B44" i="7" s="1"/>
  <c r="B49" i="7" s="1"/>
  <c r="B56" i="7" s="1"/>
  <c r="B61" i="7" s="1"/>
  <c r="B84" i="7" s="1"/>
  <c r="C37" i="7"/>
  <c r="C85" i="7" s="1"/>
  <c r="B37" i="7"/>
  <c r="B85" i="7" s="1"/>
  <c r="B93" i="7" s="1"/>
  <c r="B96" i="7" s="1"/>
  <c r="B100" i="7" s="1"/>
  <c r="E33" i="7"/>
  <c r="F22" i="7" s="1"/>
  <c r="F37" i="7" s="1"/>
  <c r="G38" i="7" s="1"/>
  <c r="K35" i="7" s="1"/>
  <c r="F16" i="7"/>
  <c r="F21" i="7" s="1"/>
  <c r="F67" i="6"/>
  <c r="E74" i="6"/>
  <c r="C62" i="6"/>
  <c r="C79" i="6" s="1"/>
  <c r="C58" i="6"/>
  <c r="C63" i="6" s="1"/>
  <c r="B58" i="6"/>
  <c r="B67" i="6" s="1"/>
  <c r="F55" i="6"/>
  <c r="F76" i="6" s="1"/>
  <c r="E78" i="6" s="1"/>
  <c r="F79" i="6" s="1"/>
  <c r="C45" i="6"/>
  <c r="B45" i="6"/>
  <c r="F40" i="6"/>
  <c r="F41" i="6" s="1"/>
  <c r="E45" i="6" s="1"/>
  <c r="F46" i="6" s="1"/>
  <c r="C29" i="6"/>
  <c r="F24" i="6"/>
  <c r="J18" i="6"/>
  <c r="I18" i="6"/>
  <c r="I17" i="6"/>
  <c r="L16" i="6"/>
  <c r="J16" i="6"/>
  <c r="J15" i="6"/>
  <c r="E16" i="6"/>
  <c r="L17" i="6" s="1"/>
  <c r="C16" i="6"/>
  <c r="J17" i="6" s="1"/>
  <c r="C15" i="6"/>
  <c r="C47" i="5"/>
  <c r="C45" i="5"/>
  <c r="C44" i="5"/>
  <c r="C42" i="5"/>
  <c r="L64" i="5"/>
  <c r="L63" i="5"/>
  <c r="K63" i="5"/>
  <c r="L62" i="5"/>
  <c r="L61" i="5"/>
  <c r="K61" i="5"/>
  <c r="K57" i="5"/>
  <c r="L58" i="5"/>
  <c r="G77" i="5"/>
  <c r="F76" i="5"/>
  <c r="F33" i="5"/>
  <c r="G73" i="5"/>
  <c r="F72" i="5"/>
  <c r="F32" i="5"/>
  <c r="L57" i="5"/>
  <c r="G69" i="5"/>
  <c r="F68" i="5"/>
  <c r="F31" i="5"/>
  <c r="L56" i="5"/>
  <c r="G65" i="5"/>
  <c r="F64" i="5"/>
  <c r="F30" i="5"/>
  <c r="L55" i="5"/>
  <c r="K56" i="5"/>
  <c r="J55" i="5"/>
  <c r="K55" i="5"/>
  <c r="G61" i="5"/>
  <c r="F60" i="5"/>
  <c r="F29" i="5"/>
  <c r="G57" i="5"/>
  <c r="F56" i="5"/>
  <c r="F28" i="5"/>
  <c r="D33" i="5"/>
  <c r="D32" i="5"/>
  <c r="D31" i="5"/>
  <c r="D30" i="5"/>
  <c r="D29" i="5"/>
  <c r="D28" i="5"/>
  <c r="K19" i="5"/>
  <c r="L3" i="5"/>
  <c r="K3" i="5"/>
  <c r="H47" i="4"/>
  <c r="H50" i="4"/>
  <c r="F46" i="4"/>
  <c r="H35" i="4"/>
  <c r="F35" i="4"/>
  <c r="H34" i="4"/>
  <c r="F34" i="4"/>
  <c r="H33" i="4"/>
  <c r="F33" i="4"/>
  <c r="H32" i="4"/>
  <c r="F32" i="4"/>
  <c r="H32" i="3"/>
  <c r="J34" i="7"/>
  <c r="E27" i="7"/>
  <c r="E74" i="7" s="1"/>
  <c r="E80" i="7" s="1"/>
  <c r="K90" i="7" l="1"/>
  <c r="B89" i="7"/>
  <c r="B88" i="7"/>
  <c r="B92" i="7" s="1"/>
  <c r="B97" i="7" s="1"/>
  <c r="B101" i="7" s="1"/>
  <c r="F77" i="7"/>
  <c r="F92" i="7" s="1"/>
  <c r="G93" i="7" s="1"/>
  <c r="E70" i="7"/>
  <c r="F75" i="7" s="1"/>
  <c r="F84" i="7" s="1"/>
  <c r="G85" i="7" s="1"/>
  <c r="F76" i="7"/>
  <c r="F88" i="7" s="1"/>
  <c r="G89" i="7" s="1"/>
  <c r="F79" i="7"/>
  <c r="J37" i="7"/>
  <c r="G62" i="7"/>
  <c r="G27" i="7"/>
  <c r="K41" i="7"/>
  <c r="F27" i="7"/>
  <c r="J36" i="7"/>
  <c r="G50" i="7"/>
  <c r="C67" i="6"/>
  <c r="C81" i="6" s="1"/>
  <c r="H40" i="6"/>
  <c r="F57" i="6"/>
  <c r="E75" i="6" s="1"/>
  <c r="E73" i="6" s="1"/>
  <c r="F8" i="6"/>
  <c r="C41" i="5"/>
  <c r="G17" i="5"/>
  <c r="G19" i="5" s="1"/>
  <c r="E17" i="5"/>
  <c r="E19" i="5" s="1"/>
  <c r="D17" i="5"/>
  <c r="D19" i="5" s="1"/>
  <c r="C17" i="5"/>
  <c r="C19" i="5" s="1"/>
  <c r="F15" i="5"/>
  <c r="H15" i="5" s="1"/>
  <c r="F14" i="5"/>
  <c r="H14" i="5" s="1"/>
  <c r="F13" i="5"/>
  <c r="H13" i="5" s="1"/>
  <c r="F12" i="5"/>
  <c r="H12" i="5" s="1"/>
  <c r="F11" i="5"/>
  <c r="H11" i="5" s="1"/>
  <c r="F10" i="5"/>
  <c r="H10" i="5" s="1"/>
  <c r="F7" i="5"/>
  <c r="H7" i="5" s="1"/>
  <c r="J41" i="7" l="1"/>
  <c r="K42" i="7" s="1"/>
  <c r="F74" i="7" s="1"/>
  <c r="F80" i="7" s="1"/>
  <c r="E15" i="6"/>
  <c r="L15" i="6"/>
  <c r="M18" i="6" s="1"/>
  <c r="F17" i="5"/>
  <c r="F19" i="5" s="1"/>
  <c r="H17" i="5"/>
  <c r="H19" i="5" s="1"/>
  <c r="G24" i="6" l="1"/>
  <c r="H24" i="6" s="1"/>
  <c r="E29" i="6" s="1"/>
  <c r="F30" i="6" s="1"/>
  <c r="F58" i="6" s="1"/>
  <c r="F17" i="6"/>
  <c r="G55" i="6" l="1"/>
  <c r="H55" i="6" s="1"/>
  <c r="E62" i="6" s="1"/>
  <c r="F63" i="6" s="1"/>
  <c r="E81" i="6" s="1"/>
  <c r="F82" i="6" s="1"/>
</calcChain>
</file>

<file path=xl/sharedStrings.xml><?xml version="1.0" encoding="utf-8"?>
<sst xmlns="http://schemas.openxmlformats.org/spreadsheetml/2006/main" count="347" uniqueCount="180">
  <si>
    <t>Partes II.- A continuación, se le entrega una serie de preguntas las cuales debe completar con letra clara y legible (18 puntos)</t>
  </si>
  <si>
    <t>Comentarios:</t>
  </si>
  <si>
    <t>Detalle</t>
  </si>
  <si>
    <t>Debe</t>
  </si>
  <si>
    <t>Haber</t>
  </si>
  <si>
    <t>31.12.2024</t>
  </si>
  <si>
    <t>Puntos</t>
  </si>
  <si>
    <t>Fecha adquisición</t>
  </si>
  <si>
    <t xml:space="preserve">Monto  </t>
  </si>
  <si>
    <t>Factor</t>
  </si>
  <si>
    <t>Valor Actualizado</t>
  </si>
  <si>
    <t>10.02.2023</t>
  </si>
  <si>
    <t>Inversión (a)</t>
  </si>
  <si>
    <t>05.02.2024</t>
  </si>
  <si>
    <t>Inversión (b)</t>
  </si>
  <si>
    <t>02.09.2024</t>
  </si>
  <si>
    <t>Inversión (c)</t>
  </si>
  <si>
    <t>Inversión (d)</t>
  </si>
  <si>
    <t>Patrimonio</t>
  </si>
  <si>
    <t>Capital</t>
  </si>
  <si>
    <t>Resultados Acumulados</t>
  </si>
  <si>
    <t>Otras</t>
  </si>
  <si>
    <t xml:space="preserve">Patrimonio atribuible a los propietarios </t>
  </si>
  <si>
    <t>Participaciones</t>
  </si>
  <si>
    <t>emitido</t>
  </si>
  <si>
    <t xml:space="preserve"> Reservas</t>
  </si>
  <si>
    <t xml:space="preserve"> no controladoras</t>
  </si>
  <si>
    <t>total</t>
  </si>
  <si>
    <t>M$</t>
  </si>
  <si>
    <t>Saldo inicial período actual 01-01-2024</t>
  </si>
  <si>
    <t>Cambios en el patrimonio</t>
  </si>
  <si>
    <t>Inversión Relacionadas</t>
  </si>
  <si>
    <t>Retasación Propiedades</t>
  </si>
  <si>
    <t>01.01</t>
  </si>
  <si>
    <t>31.12</t>
  </si>
  <si>
    <t>Retasación Intangibles (derechos de agua)</t>
  </si>
  <si>
    <t>Inversiones Disponibles para la Venta</t>
  </si>
  <si>
    <t>Dividendos Provisorios</t>
  </si>
  <si>
    <t>Dividendos Definitivos</t>
  </si>
  <si>
    <t>Utilidad (Pérdida del Ejercicio)</t>
  </si>
  <si>
    <t>Total de Cambios en el Patrimonio</t>
  </si>
  <si>
    <t>Saldo final período actual 31-12-2024</t>
  </si>
  <si>
    <t>Papel de trabajo auditoría inversión empresas relacionadas</t>
  </si>
  <si>
    <t>Movimientos de Patrimonio</t>
  </si>
  <si>
    <t>Monto</t>
  </si>
  <si>
    <t>%</t>
  </si>
  <si>
    <t>-</t>
  </si>
  <si>
    <t>Otras Reservas</t>
  </si>
  <si>
    <t>Utilidad del ejercicio</t>
  </si>
  <si>
    <t>Dividendos</t>
  </si>
  <si>
    <t>Dividendos Acordados</t>
  </si>
  <si>
    <t>Totales</t>
  </si>
  <si>
    <t>Cuenta</t>
  </si>
  <si>
    <t>Nombre</t>
  </si>
  <si>
    <t>Acciones</t>
  </si>
  <si>
    <t>Valor</t>
  </si>
  <si>
    <t>Activo</t>
  </si>
  <si>
    <t>1.11.1001 SQM-B</t>
  </si>
  <si>
    <t>Gasto</t>
  </si>
  <si>
    <t>5.21.02.01 Comisiones</t>
  </si>
  <si>
    <t>25.06</t>
  </si>
  <si>
    <t>.1.</t>
  </si>
  <si>
    <t>Fecha</t>
  </si>
  <si>
    <t>Glosa: Registro de adquisición</t>
  </si>
  <si>
    <t>.2.</t>
  </si>
  <si>
    <t>Glosa: Actualización a su valor razonable</t>
  </si>
  <si>
    <t>N°</t>
  </si>
  <si>
    <t>1101-02</t>
  </si>
  <si>
    <t>Banco Santander</t>
  </si>
  <si>
    <t>1103-01</t>
  </si>
  <si>
    <t>Inversión Fynsa</t>
  </si>
  <si>
    <t>3012-05</t>
  </si>
  <si>
    <t>Resultado</t>
  </si>
  <si>
    <t>5103-22</t>
  </si>
  <si>
    <t>Diferencia de Tipo de Cambio</t>
  </si>
  <si>
    <t>4301-18</t>
  </si>
  <si>
    <t>Gastos Fynsa</t>
  </si>
  <si>
    <t>5104-58</t>
  </si>
  <si>
    <t>Intereses &amp; Dividendos Fynsa</t>
  </si>
  <si>
    <t>5101-85</t>
  </si>
  <si>
    <t>Ganancia o Pérdida Valor Razonable</t>
  </si>
  <si>
    <t>Tipos de Cambio</t>
  </si>
  <si>
    <t>Monto USD</t>
  </si>
  <si>
    <t>Diciembre</t>
  </si>
  <si>
    <t>Enero</t>
  </si>
  <si>
    <t>Febrero</t>
  </si>
  <si>
    <t>Banco Central 2024</t>
  </si>
  <si>
    <t>Día</t>
  </si>
  <si>
    <t>Ene</t>
  </si>
  <si>
    <t>Feb</t>
  </si>
  <si>
    <t>Mar</t>
  </si>
  <si>
    <t>Promedio</t>
  </si>
  <si>
    <t>USD</t>
  </si>
  <si>
    <t>Valor Inicial 01.01.2024</t>
  </si>
  <si>
    <t>Retiro en efectivo y títulos</t>
  </si>
  <si>
    <t>Dividendos e Intereses</t>
  </si>
  <si>
    <t>Cargos y otras Transacciones</t>
  </si>
  <si>
    <t>Cambio neto Cartera</t>
  </si>
  <si>
    <t>Saldo 31.01.2024</t>
  </si>
  <si>
    <t>Valor Inicial 31.01.2024</t>
  </si>
  <si>
    <t>Saldo 29.02.2024</t>
  </si>
  <si>
    <t>Proponga ajuste contable si corresponde, indique  si el ajuste contable es financiero, tributario o ambos.</t>
  </si>
  <si>
    <t>2.	La entidad “Auditores Spa, se encuentra en un régimen 14(a), a nivel financiero no se aplica corrección monetaria por no estar en una economía Hiperinflacionaria. Para llevar el registro tributario y posterior cálculo de los impuestos diferidos nos piden validar el valor tributario de las siguientes inversiones:</t>
  </si>
  <si>
    <t xml:space="preserve">Comente si la empresa se encuentra en un régimen 14 d3 o d8 que pasa con el valor de las inversiones tributarias. </t>
  </si>
  <si>
    <r>
      <t>a)</t>
    </r>
    <r>
      <rPr>
        <b/>
        <sz val="7"/>
        <color theme="1"/>
        <rFont val="Georgia"/>
        <family val="1"/>
      </rPr>
      <t xml:space="preserve">    </t>
    </r>
    <r>
      <rPr>
        <b/>
        <sz val="10"/>
        <color theme="1"/>
        <rFont val="Georgia"/>
        <family val="1"/>
      </rPr>
      <t>Al efectuar la auditoría a las inversiones en empresas relacionadas nos encontramos con la siguiente información:</t>
    </r>
  </si>
  <si>
    <t xml:space="preserve">o El saldo inicial de M$10.462.500
</t>
  </si>
  <si>
    <t>ajustes contables M$</t>
  </si>
  <si>
    <t>Valor Factura</t>
  </si>
  <si>
    <t>1.14.012 IVA CF</t>
  </si>
  <si>
    <t>b) El 25 de junio de 2024, se adquieren acciones de SQM-B, con la intención de mantenerlas para la venta, el detalle es el siguiente:</t>
  </si>
  <si>
    <t>Valor Bolsa de Valores</t>
  </si>
  <si>
    <t>.3.</t>
  </si>
  <si>
    <t>Para el control tributario se pide registrar en el análisis tributario la corrección monetaria 
de 2,8% correspondiente al mes de junio</t>
  </si>
  <si>
    <t>Glosa: Actualización inversión Tributaria</t>
  </si>
  <si>
    <t xml:space="preserve">El 13 de mayo de 2025, se venden las acciones según el siguiente detalle: </t>
  </si>
  <si>
    <t>.4.</t>
  </si>
  <si>
    <t>.5.</t>
  </si>
  <si>
    <t>13.05</t>
  </si>
  <si>
    <t xml:space="preserve">Glosa: Actualización inversión </t>
  </si>
  <si>
    <t>Glosa: Venta Inversión</t>
  </si>
  <si>
    <t>c) Desarrolle la contabilidad con las siguientes cuentas :</t>
  </si>
  <si>
    <t xml:space="preserve"> 
Como dato los retiros son contabilizados al banco santander y el valor inicial 
de la inversión es $371.305.600 </t>
  </si>
  <si>
    <t>01.01.2024</t>
  </si>
  <si>
    <t>31.01.2024</t>
  </si>
  <si>
    <t xml:space="preserve">Valor Invertido el 20.12.2024 $105.681.751 vencimiento 90 días </t>
  </si>
  <si>
    <t xml:space="preserve">Partes I.- A continuación, se le entrega una serie de preguntas las cuales debe completar con letra clara y legible </t>
  </si>
  <si>
    <t>(Activo) Fondos Mutuos Inversiones</t>
  </si>
  <si>
    <t>(Resultado) Ganancia o Pérdida de Valor Razonable</t>
  </si>
  <si>
    <t>Glosa: ajuste de Valor Razonable del Fondo Mutuo</t>
  </si>
  <si>
    <t>Este es un ajuste Financiero y no tributario, ya que según la NIIF 13</t>
  </si>
  <si>
    <t>Los activos del mercado activo N°1, se contabilizan a su valor razonable</t>
  </si>
  <si>
    <t>En contecto Tributario, solo se actualiza por corrección monetaria si se encuentra en el regimen tributario 14 (a), ya que el 14 d3 y d8 no ocupa corrección monetaria</t>
  </si>
  <si>
    <t>CM</t>
  </si>
  <si>
    <t>Si la empresa, se encuentra en un regimen tributario 14 (d3) o 14 (d8), no se aplica corrección monetaria a los activos no monetarios (inversiones)</t>
  </si>
  <si>
    <t>(activo) Inversiones</t>
  </si>
  <si>
    <t>(resultado) Corrección Monetaria</t>
  </si>
  <si>
    <t>Glosa: este asiento contable no registra en balance financiero</t>
  </si>
  <si>
    <t>(Activo) Inversión Relacionadas</t>
  </si>
  <si>
    <t>(Patrimonio) Otras Reservas</t>
  </si>
  <si>
    <t>Glosa: reconocimiento de aumento propiedades plantas y equipos (NIC 16)</t>
  </si>
  <si>
    <t xml:space="preserve">Glosa: reconocimiento de disminución de activos intangibles (NIC 38) </t>
  </si>
  <si>
    <t>Glosa: reconocimiento dismunución acciones disponibles para la venta (NIIF 13)</t>
  </si>
  <si>
    <t>(Activo) Dividendos por Cobrar</t>
  </si>
  <si>
    <t>Glosa: reconocimiento de dividendos provisorios</t>
  </si>
  <si>
    <t>Glosa: reconocimiento de dividendos definitivos</t>
  </si>
  <si>
    <t>(Resultado) Utilidad Empresas Relaciondas</t>
  </si>
  <si>
    <t>Glosa: reconocimiento del VP en la entidad relacionada</t>
  </si>
  <si>
    <t>Las entidades por ley de sociedades anonimas deben repartir a lo menos el 30% de las utilidades de la empresa, si reparte más del 30% la diferencia se llama Divendos Acordados</t>
  </si>
  <si>
    <t>Pasivo</t>
  </si>
  <si>
    <t>Cuenta por Pagar</t>
  </si>
  <si>
    <t>Aumento</t>
  </si>
  <si>
    <t>Corrección Monetaria</t>
  </si>
  <si>
    <t>Contable</t>
  </si>
  <si>
    <t>Cuenta por Cobrar</t>
  </si>
  <si>
    <t>Comisiones</t>
  </si>
  <si>
    <t>IVA CF</t>
  </si>
  <si>
    <t>Venta</t>
  </si>
  <si>
    <t>Venta de Acciones</t>
  </si>
  <si>
    <t>Costo</t>
  </si>
  <si>
    <t>Costo venta acciones</t>
  </si>
  <si>
    <t>Glosa: ajuste por tipo de cambio</t>
  </si>
  <si>
    <t>Glosa: retiro de fondos al banco santander</t>
  </si>
  <si>
    <t>Glosa: reconocimiento de intereses y dividendos inversión Fynsa</t>
  </si>
  <si>
    <t>F Y T</t>
  </si>
  <si>
    <t>Glosa: reconocimiento de gastos por parte de Fynsa</t>
  </si>
  <si>
    <t>Glosa: reconocimiento valor razonable, según la NIIF 13</t>
  </si>
  <si>
    <t>mercados activos N°1</t>
  </si>
  <si>
    <t xml:space="preserve">F </t>
  </si>
  <si>
    <t>Diferencia de tipo de cambio</t>
  </si>
  <si>
    <t>.6.</t>
  </si>
  <si>
    <t>29.02.2024</t>
  </si>
  <si>
    <t>Glosa: ajuste por diferencia de tipo de cambio mes de febrero</t>
  </si>
  <si>
    <t>.7.</t>
  </si>
  <si>
    <t>Glosa: retiro inversión a cuenta banco santander</t>
  </si>
  <si>
    <t>.8.</t>
  </si>
  <si>
    <t>Glosa: reconocimiento de dividendos e intereses inversión</t>
  </si>
  <si>
    <t>.9.</t>
  </si>
  <si>
    <t>Glosa: Reconocimiento de gastos de la inversión</t>
  </si>
  <si>
    <t>.10.</t>
  </si>
  <si>
    <t>Glosa: reconocimiento de valor razonable de la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</si>
</sst>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 * #,##0.00_ ;_ * \-#,##0.00_ ;_ * &quot;-&quot;_ ;_ @_ "/>
    <numFmt numFmtId="165" formatCode="_ * #,##0.0_ ;_ * \-#,##0.0_ ;_ * &quot;-&quot;_ ;_ @_ "/>
    <numFmt numFmtId="167" formatCode="_ * #,##0.00000_ ;_ * \-#,##0.00000_ ;_ * &quot;-&quot;_ ;_ @_ 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1"/>
      <color theme="1"/>
      <name val="Georgia"/>
      <family val="1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sz val="6"/>
      <color theme="1"/>
      <name val="Georgia"/>
      <family val="1"/>
    </font>
    <font>
      <b/>
      <sz val="11"/>
      <color theme="1"/>
      <name val="Georgia"/>
      <family val="1"/>
    </font>
    <font>
      <sz val="11"/>
      <color theme="1"/>
      <name val="Georgia"/>
      <family val="1"/>
    </font>
    <font>
      <b/>
      <sz val="11"/>
      <color rgb="FF000000"/>
      <name val="Georgia"/>
      <family val="1"/>
    </font>
    <font>
      <b/>
      <sz val="9"/>
      <color rgb="FF000000"/>
      <name val="Georgia"/>
      <family val="1"/>
    </font>
    <font>
      <b/>
      <sz val="9"/>
      <color theme="1"/>
      <name val="Georgia"/>
      <family val="1"/>
    </font>
    <font>
      <sz val="9"/>
      <color theme="1"/>
      <name val="Georgia"/>
      <family val="1"/>
    </font>
    <font>
      <b/>
      <u/>
      <sz val="9"/>
      <color rgb="FF000000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b/>
      <sz val="7"/>
      <color theme="1"/>
      <name val="Georgia"/>
      <family val="1"/>
    </font>
    <font>
      <sz val="11"/>
      <color rgb="FF000000"/>
      <name val="Georgia"/>
      <family val="1"/>
    </font>
    <font>
      <sz val="11"/>
      <color rgb="FFFF0000"/>
      <name val="Georgia"/>
      <family val="1"/>
    </font>
    <font>
      <b/>
      <sz val="11"/>
      <color rgb="FFFF0000"/>
      <name val="Georgia"/>
      <family val="1"/>
    </font>
    <font>
      <sz val="11"/>
      <color rgb="FF0000FF"/>
      <name val="Georgia"/>
      <family val="1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37">
    <xf numFmtId="0" fontId="0" fillId="0" borderId="0" xfId="0"/>
    <xf numFmtId="0" fontId="5" fillId="0" borderId="0" xfId="0" applyFont="1" applyAlignment="1">
      <alignment horizontal="left" vertical="center" indent="3"/>
    </xf>
    <xf numFmtId="0" fontId="6" fillId="0" borderId="0" xfId="0" applyFont="1"/>
    <xf numFmtId="0" fontId="7" fillId="0" borderId="0" xfId="0" applyFont="1"/>
    <xf numFmtId="0" fontId="7" fillId="0" borderId="5" xfId="0" applyFont="1" applyBorder="1" applyAlignment="1">
      <alignment horizontal="left" vertical="center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3" xfId="0" applyFont="1" applyBorder="1"/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/>
    <xf numFmtId="0" fontId="6" fillId="2" borderId="9" xfId="0" applyFont="1" applyFill="1" applyBorder="1" applyAlignment="1">
      <alignment horizontal="center"/>
    </xf>
    <xf numFmtId="0" fontId="6" fillId="2" borderId="6" xfId="0" applyFont="1" applyFill="1" applyBorder="1"/>
    <xf numFmtId="0" fontId="6" fillId="2" borderId="9" xfId="0" applyFont="1" applyFill="1" applyBorder="1"/>
    <xf numFmtId="0" fontId="6" fillId="0" borderId="2" xfId="0" applyFont="1" applyBorder="1"/>
    <xf numFmtId="0" fontId="6" fillId="0" borderId="5" xfId="0" applyFont="1" applyBorder="1"/>
    <xf numFmtId="0" fontId="8" fillId="3" borderId="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3" fontId="7" fillId="0" borderId="9" xfId="0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41" fontId="7" fillId="0" borderId="8" xfId="1" applyFont="1" applyBorder="1" applyAlignment="1">
      <alignment horizontal="center" vertical="center" wrapText="1"/>
    </xf>
    <xf numFmtId="0" fontId="7" fillId="0" borderId="15" xfId="0" applyFont="1" applyBorder="1"/>
    <xf numFmtId="0" fontId="7" fillId="0" borderId="14" xfId="0" applyFont="1" applyBorder="1"/>
    <xf numFmtId="0" fontId="7" fillId="0" borderId="13" xfId="0" applyFont="1" applyBorder="1"/>
    <xf numFmtId="0" fontId="6" fillId="2" borderId="1" xfId="0" applyFont="1" applyFill="1" applyBorder="1" applyAlignment="1">
      <alignment horizontal="center"/>
    </xf>
    <xf numFmtId="0" fontId="6" fillId="2" borderId="15" xfId="0" applyFont="1" applyFill="1" applyBorder="1"/>
    <xf numFmtId="0" fontId="6" fillId="2" borderId="13" xfId="0" applyFont="1" applyFill="1" applyBorder="1"/>
    <xf numFmtId="0" fontId="6" fillId="2" borderId="1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41" fontId="13" fillId="0" borderId="17" xfId="1" applyFont="1" applyBorder="1" applyAlignment="1">
      <alignment horizontal="center"/>
    </xf>
    <xf numFmtId="41" fontId="13" fillId="0" borderId="0" xfId="1" applyFont="1"/>
    <xf numFmtId="41" fontId="13" fillId="0" borderId="18" xfId="1" applyFont="1" applyBorder="1" applyAlignment="1">
      <alignment horizontal="center"/>
    </xf>
    <xf numFmtId="41" fontId="14" fillId="0" borderId="18" xfId="1" applyFont="1" applyBorder="1" applyAlignment="1">
      <alignment horizontal="center"/>
    </xf>
    <xf numFmtId="41" fontId="14" fillId="0" borderId="0" xfId="1" applyFont="1" applyBorder="1" applyAlignment="1">
      <alignment horizontal="center"/>
    </xf>
    <xf numFmtId="41" fontId="11" fillId="0" borderId="16" xfId="1" applyFont="1" applyBorder="1" applyAlignment="1">
      <alignment horizontal="right" vertical="center"/>
    </xf>
    <xf numFmtId="41" fontId="11" fillId="0" borderId="16" xfId="1" applyFont="1" applyBorder="1" applyAlignment="1">
      <alignment horizontal="right" vertical="center" wrapText="1"/>
    </xf>
    <xf numFmtId="41" fontId="11" fillId="0" borderId="20" xfId="1" applyFont="1" applyBorder="1" applyAlignment="1">
      <alignment horizontal="right" vertical="center"/>
    </xf>
    <xf numFmtId="41" fontId="11" fillId="0" borderId="0" xfId="1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5" xfId="0" applyFont="1" applyBorder="1"/>
    <xf numFmtId="41" fontId="11" fillId="0" borderId="0" xfId="1" applyFont="1" applyBorder="1" applyAlignment="1">
      <alignment horizontal="right" vertical="center" wrapText="1"/>
    </xf>
    <xf numFmtId="41" fontId="11" fillId="0" borderId="6" xfId="1" applyFont="1" applyBorder="1" applyAlignment="1">
      <alignment horizontal="right" vertical="center"/>
    </xf>
    <xf numFmtId="0" fontId="12" fillId="0" borderId="5" xfId="0" applyFont="1" applyBorder="1" applyAlignment="1">
      <alignment horizontal="justify" vertical="center"/>
    </xf>
    <xf numFmtId="0" fontId="11" fillId="0" borderId="5" xfId="0" applyFont="1" applyBorder="1" applyAlignment="1">
      <alignment horizontal="justify" vertical="center"/>
    </xf>
    <xf numFmtId="0" fontId="11" fillId="0" borderId="21" xfId="0" applyFont="1" applyBorder="1" applyAlignment="1">
      <alignment horizontal="justify" vertical="center"/>
    </xf>
    <xf numFmtId="41" fontId="11" fillId="0" borderId="22" xfId="1" applyFont="1" applyBorder="1" applyAlignment="1">
      <alignment horizontal="right" vertical="center"/>
    </xf>
    <xf numFmtId="0" fontId="3" fillId="0" borderId="23" xfId="0" applyFont="1" applyBorder="1"/>
    <xf numFmtId="41" fontId="11" fillId="0" borderId="24" xfId="1" applyFont="1" applyBorder="1" applyAlignment="1">
      <alignment horizontal="right" vertical="center"/>
    </xf>
    <xf numFmtId="0" fontId="3" fillId="0" borderId="5" xfId="0" applyFont="1" applyBorder="1"/>
    <xf numFmtId="0" fontId="9" fillId="0" borderId="5" xfId="0" applyFont="1" applyBorder="1" applyAlignment="1">
      <alignment vertical="center"/>
    </xf>
    <xf numFmtId="41" fontId="10" fillId="0" borderId="6" xfId="1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41" fontId="10" fillId="0" borderId="8" xfId="1" applyFont="1" applyBorder="1" applyAlignment="1">
      <alignment horizontal="right" vertical="center"/>
    </xf>
    <xf numFmtId="41" fontId="10" fillId="0" borderId="9" xfId="1" applyFont="1" applyBorder="1" applyAlignment="1">
      <alignment horizontal="right" vertical="center"/>
    </xf>
    <xf numFmtId="0" fontId="10" fillId="0" borderId="7" xfId="0" applyFont="1" applyBorder="1" applyAlignment="1">
      <alignment horizontal="justify" vertical="center"/>
    </xf>
    <xf numFmtId="41" fontId="10" fillId="0" borderId="8" xfId="1" applyFont="1" applyBorder="1" applyAlignment="1">
      <alignment horizontal="right" vertical="center" wrapText="1"/>
    </xf>
    <xf numFmtId="41" fontId="13" fillId="0" borderId="0" xfId="1" applyFont="1" applyBorder="1"/>
    <xf numFmtId="41" fontId="13" fillId="0" borderId="18" xfId="1" applyFont="1" applyBorder="1"/>
    <xf numFmtId="0" fontId="13" fillId="0" borderId="19" xfId="0" applyFont="1" applyBorder="1"/>
    <xf numFmtId="0" fontId="13" fillId="0" borderId="16" xfId="0" applyFont="1" applyBorder="1"/>
    <xf numFmtId="41" fontId="13" fillId="0" borderId="18" xfId="0" applyNumberFormat="1" applyFont="1" applyBorder="1"/>
    <xf numFmtId="41" fontId="13" fillId="0" borderId="0" xfId="0" applyNumberFormat="1" applyFont="1"/>
    <xf numFmtId="0" fontId="14" fillId="0" borderId="18" xfId="0" applyFont="1" applyBorder="1" applyAlignment="1">
      <alignment horizontal="center"/>
    </xf>
    <xf numFmtId="41" fontId="14" fillId="0" borderId="0" xfId="0" applyNumberFormat="1" applyFont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1" fillId="0" borderId="0" xfId="0" applyFont="1"/>
    <xf numFmtId="0" fontId="11" fillId="0" borderId="15" xfId="0" applyFont="1" applyBorder="1"/>
    <xf numFmtId="41" fontId="11" fillId="0" borderId="15" xfId="0" applyNumberFormat="1" applyFont="1" applyBorder="1"/>
    <xf numFmtId="164" fontId="11" fillId="0" borderId="15" xfId="0" applyNumberFormat="1" applyFont="1" applyBorder="1" applyAlignment="1">
      <alignment horizontal="center"/>
    </xf>
    <xf numFmtId="41" fontId="11" fillId="0" borderId="14" xfId="0" applyNumberFormat="1" applyFont="1" applyBorder="1"/>
    <xf numFmtId="0" fontId="11" fillId="0" borderId="13" xfId="0" applyFont="1" applyBorder="1"/>
    <xf numFmtId="41" fontId="11" fillId="0" borderId="13" xfId="0" applyNumberFormat="1" applyFont="1" applyBorder="1"/>
    <xf numFmtId="164" fontId="11" fillId="0" borderId="13" xfId="0" applyNumberFormat="1" applyFont="1" applyBorder="1" applyAlignment="1">
      <alignment horizontal="center"/>
    </xf>
    <xf numFmtId="41" fontId="7" fillId="0" borderId="0" xfId="0" applyNumberFormat="1" applyFont="1"/>
    <xf numFmtId="0" fontId="10" fillId="2" borderId="14" xfId="0" applyFont="1" applyFill="1" applyBorder="1" applyAlignment="1">
      <alignment horizontal="center"/>
    </xf>
    <xf numFmtId="41" fontId="7" fillId="0" borderId="15" xfId="1" applyFont="1" applyBorder="1"/>
    <xf numFmtId="41" fontId="7" fillId="0" borderId="13" xfId="1" applyFont="1" applyBorder="1"/>
    <xf numFmtId="41" fontId="7" fillId="0" borderId="5" xfId="0" applyNumberFormat="1" applyFont="1" applyBorder="1"/>
    <xf numFmtId="41" fontId="7" fillId="0" borderId="14" xfId="1" applyFont="1" applyBorder="1"/>
    <xf numFmtId="41" fontId="13" fillId="0" borderId="0" xfId="1" applyFont="1" applyBorder="1" applyAlignment="1">
      <alignment horizontal="center"/>
    </xf>
    <xf numFmtId="0" fontId="7" fillId="5" borderId="5" xfId="0" applyFont="1" applyFill="1" applyBorder="1"/>
    <xf numFmtId="41" fontId="7" fillId="5" borderId="0" xfId="1" applyFont="1" applyFill="1" applyBorder="1"/>
    <xf numFmtId="0" fontId="7" fillId="5" borderId="0" xfId="0" applyFont="1" applyFill="1"/>
    <xf numFmtId="0" fontId="13" fillId="5" borderId="0" xfId="0" applyFont="1" applyFill="1"/>
    <xf numFmtId="41" fontId="7" fillId="5" borderId="14" xfId="1" applyFont="1" applyFill="1" applyBorder="1"/>
    <xf numFmtId="41" fontId="7" fillId="5" borderId="15" xfId="1" applyFont="1" applyFill="1" applyBorder="1"/>
    <xf numFmtId="0" fontId="7" fillId="5" borderId="14" xfId="0" applyFont="1" applyFill="1" applyBorder="1"/>
    <xf numFmtId="0" fontId="7" fillId="5" borderId="15" xfId="0" applyFont="1" applyFill="1" applyBorder="1"/>
    <xf numFmtId="0" fontId="7" fillId="0" borderId="1" xfId="0" applyFont="1" applyBorder="1"/>
    <xf numFmtId="41" fontId="7" fillId="0" borderId="2" xfId="1" applyFont="1" applyBorder="1"/>
    <xf numFmtId="41" fontId="7" fillId="0" borderId="5" xfId="1" applyFont="1" applyBorder="1"/>
    <xf numFmtId="41" fontId="7" fillId="0" borderId="7" xfId="1" applyFont="1" applyBorder="1"/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6" fillId="2" borderId="1" xfId="0" applyFont="1" applyFill="1" applyBorder="1"/>
    <xf numFmtId="0" fontId="16" fillId="0" borderId="13" xfId="0" applyFont="1" applyBorder="1" applyAlignment="1">
      <alignment horizontal="justify" vertical="center" wrapText="1"/>
    </xf>
    <xf numFmtId="0" fontId="16" fillId="0" borderId="9" xfId="0" applyFont="1" applyBorder="1" applyAlignment="1">
      <alignment horizontal="justify" vertical="center" wrapText="1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5" borderId="26" xfId="0" applyFont="1" applyFill="1" applyBorder="1"/>
    <xf numFmtId="41" fontId="6" fillId="2" borderId="14" xfId="1" applyFont="1" applyFill="1" applyBorder="1" applyAlignment="1">
      <alignment horizontal="center"/>
    </xf>
    <xf numFmtId="41" fontId="6" fillId="2" borderId="13" xfId="1" applyFont="1" applyFill="1" applyBorder="1" applyAlignment="1">
      <alignment horizontal="center"/>
    </xf>
    <xf numFmtId="41" fontId="7" fillId="0" borderId="1" xfId="1" applyFont="1" applyBorder="1"/>
    <xf numFmtId="165" fontId="7" fillId="0" borderId="0" xfId="1" applyNumberFormat="1" applyFont="1"/>
    <xf numFmtId="165" fontId="7" fillId="0" borderId="15" xfId="1" applyNumberFormat="1" applyFont="1" applyBorder="1"/>
    <xf numFmtId="165" fontId="7" fillId="6" borderId="1" xfId="1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14" fillId="0" borderId="1" xfId="0" applyFont="1" applyBorder="1"/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64" fontId="7" fillId="5" borderId="0" xfId="0" applyNumberFormat="1" applyFont="1" applyFill="1"/>
    <xf numFmtId="167" fontId="13" fillId="0" borderId="0" xfId="0" applyNumberFormat="1" applyFont="1"/>
    <xf numFmtId="0" fontId="14" fillId="0" borderId="0" xfId="0" applyFont="1" applyAlignment="1">
      <alignment horizontal="center"/>
    </xf>
    <xf numFmtId="0" fontId="13" fillId="5" borderId="0" xfId="0" applyFont="1" applyFill="1" applyAlignment="1">
      <alignment horizontal="center"/>
    </xf>
    <xf numFmtId="41" fontId="13" fillId="5" borderId="17" xfId="1" applyFont="1" applyFill="1" applyBorder="1" applyAlignment="1">
      <alignment horizontal="center"/>
    </xf>
    <xf numFmtId="41" fontId="13" fillId="5" borderId="0" xfId="1" applyFont="1" applyFill="1"/>
    <xf numFmtId="41" fontId="13" fillId="5" borderId="18" xfId="1" applyFont="1" applyFill="1" applyBorder="1" applyAlignment="1">
      <alignment horizontal="center"/>
    </xf>
    <xf numFmtId="41" fontId="13" fillId="5" borderId="18" xfId="1" applyFont="1" applyFill="1" applyBorder="1"/>
    <xf numFmtId="41" fontId="13" fillId="5" borderId="0" xfId="1" applyFont="1" applyFill="1" applyBorder="1"/>
    <xf numFmtId="41" fontId="13" fillId="5" borderId="0" xfId="1" applyFont="1" applyFill="1" applyBorder="1" applyAlignment="1">
      <alignment horizontal="center"/>
    </xf>
    <xf numFmtId="0" fontId="13" fillId="5" borderId="19" xfId="0" applyFont="1" applyFill="1" applyBorder="1"/>
    <xf numFmtId="0" fontId="13" fillId="5" borderId="16" xfId="0" applyFont="1" applyFill="1" applyBorder="1"/>
    <xf numFmtId="41" fontId="13" fillId="5" borderId="18" xfId="0" applyNumberFormat="1" applyFont="1" applyFill="1" applyBorder="1"/>
    <xf numFmtId="41" fontId="13" fillId="5" borderId="0" xfId="0" applyNumberFormat="1" applyFont="1" applyFill="1"/>
    <xf numFmtId="0" fontId="14" fillId="5" borderId="18" xfId="0" applyFont="1" applyFill="1" applyBorder="1" applyAlignment="1">
      <alignment horizontal="center"/>
    </xf>
    <xf numFmtId="41" fontId="14" fillId="5" borderId="0" xfId="0" applyNumberFormat="1" applyFont="1" applyFill="1" applyAlignment="1">
      <alignment horizontal="center"/>
    </xf>
    <xf numFmtId="41" fontId="14" fillId="5" borderId="0" xfId="1" applyFont="1" applyFill="1" applyBorder="1" applyAlignment="1">
      <alignment horizontal="center"/>
    </xf>
    <xf numFmtId="41" fontId="6" fillId="0" borderId="1" xfId="1" applyFont="1" applyBorder="1"/>
    <xf numFmtId="17" fontId="7" fillId="2" borderId="37" xfId="0" applyNumberFormat="1" applyFont="1" applyFill="1" applyBorder="1" applyAlignment="1">
      <alignment horizontal="center"/>
    </xf>
    <xf numFmtId="0" fontId="7" fillId="5" borderId="29" xfId="0" applyFont="1" applyFill="1" applyBorder="1"/>
    <xf numFmtId="0" fontId="7" fillId="5" borderId="19" xfId="0" applyFont="1" applyFill="1" applyBorder="1"/>
    <xf numFmtId="0" fontId="7" fillId="5" borderId="30" xfId="0" applyFont="1" applyFill="1" applyBorder="1"/>
    <xf numFmtId="0" fontId="7" fillId="5" borderId="32" xfId="0" applyFont="1" applyFill="1" applyBorder="1"/>
    <xf numFmtId="0" fontId="7" fillId="5" borderId="38" xfId="0" applyFont="1" applyFill="1" applyBorder="1"/>
    <xf numFmtId="0" fontId="7" fillId="5" borderId="25" xfId="0" applyFont="1" applyFill="1" applyBorder="1"/>
    <xf numFmtId="0" fontId="7" fillId="5" borderId="33" xfId="0" applyFont="1" applyFill="1" applyBorder="1"/>
    <xf numFmtId="0" fontId="7" fillId="0" borderId="25" xfId="0" applyFont="1" applyBorder="1"/>
    <xf numFmtId="0" fontId="7" fillId="0" borderId="33" xfId="0" applyFont="1" applyBorder="1"/>
    <xf numFmtId="0" fontId="7" fillId="5" borderId="34" xfId="0" applyFont="1" applyFill="1" applyBorder="1"/>
    <xf numFmtId="0" fontId="7" fillId="5" borderId="17" xfId="0" applyFont="1" applyFill="1" applyBorder="1"/>
    <xf numFmtId="0" fontId="7" fillId="0" borderId="35" xfId="0" applyFont="1" applyBorder="1"/>
    <xf numFmtId="0" fontId="7" fillId="0" borderId="36" xfId="0" applyFont="1" applyBorder="1"/>
    <xf numFmtId="0" fontId="7" fillId="5" borderId="37" xfId="0" applyFont="1" applyFill="1" applyBorder="1"/>
    <xf numFmtId="0" fontId="7" fillId="0" borderId="27" xfId="0" applyFont="1" applyBorder="1"/>
    <xf numFmtId="0" fontId="7" fillId="0" borderId="28" xfId="0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/>
    <xf numFmtId="0" fontId="7" fillId="4" borderId="5" xfId="0" applyFont="1" applyFill="1" applyBorder="1"/>
    <xf numFmtId="0" fontId="7" fillId="4" borderId="0" xfId="0" applyFont="1" applyFill="1"/>
    <xf numFmtId="2" fontId="13" fillId="4" borderId="1" xfId="0" applyNumberFormat="1" applyFont="1" applyFill="1" applyBorder="1"/>
    <xf numFmtId="41" fontId="13" fillId="4" borderId="0" xfId="0" applyNumberFormat="1" applyFont="1" applyFill="1"/>
    <xf numFmtId="0" fontId="11" fillId="4" borderId="5" xfId="0" applyFont="1" applyFill="1" applyBorder="1" applyAlignment="1">
      <alignment horizontal="justify" vertical="center"/>
    </xf>
    <xf numFmtId="41" fontId="11" fillId="4" borderId="0" xfId="1" applyFont="1" applyFill="1" applyBorder="1" applyAlignment="1">
      <alignment horizontal="right" vertical="center"/>
    </xf>
    <xf numFmtId="41" fontId="11" fillId="4" borderId="0" xfId="1" applyFont="1" applyFill="1" applyBorder="1" applyAlignment="1">
      <alignment horizontal="right" vertical="center" wrapText="1"/>
    </xf>
    <xf numFmtId="41" fontId="14" fillId="4" borderId="0" xfId="0" applyNumberFormat="1" applyFont="1" applyFill="1" applyAlignment="1">
      <alignment horizontal="center"/>
    </xf>
    <xf numFmtId="167" fontId="13" fillId="5" borderId="0" xfId="0" applyNumberFormat="1" applyFont="1" applyFill="1"/>
    <xf numFmtId="41" fontId="14" fillId="5" borderId="0" xfId="1" applyFont="1" applyFill="1" applyBorder="1" applyAlignment="1"/>
    <xf numFmtId="41" fontId="18" fillId="5" borderId="0" xfId="1" applyFont="1" applyFill="1" applyBorder="1" applyAlignment="1"/>
    <xf numFmtId="0" fontId="7" fillId="5" borderId="13" xfId="0" applyFont="1" applyFill="1" applyBorder="1"/>
    <xf numFmtId="41" fontId="7" fillId="5" borderId="13" xfId="1" applyFont="1" applyFill="1" applyBorder="1"/>
    <xf numFmtId="41" fontId="7" fillId="4" borderId="0" xfId="0" applyNumberFormat="1" applyFont="1" applyFill="1"/>
    <xf numFmtId="0" fontId="7" fillId="5" borderId="10" xfId="0" applyFont="1" applyFill="1" applyBorder="1"/>
    <xf numFmtId="41" fontId="7" fillId="5" borderId="12" xfId="1" applyFont="1" applyFill="1" applyBorder="1"/>
    <xf numFmtId="0" fontId="7" fillId="4" borderId="1" xfId="0" applyFont="1" applyFill="1" applyBorder="1"/>
    <xf numFmtId="41" fontId="7" fillId="4" borderId="1" xfId="0" applyNumberFormat="1" applyFont="1" applyFill="1" applyBorder="1"/>
    <xf numFmtId="0" fontId="7" fillId="0" borderId="0" xfId="0" applyFont="1" applyAlignment="1">
      <alignment horizontal="left"/>
    </xf>
    <xf numFmtId="41" fontId="7" fillId="0" borderId="0" xfId="1" applyFont="1"/>
    <xf numFmtId="41" fontId="7" fillId="0" borderId="13" xfId="0" applyNumberFormat="1" applyFont="1" applyBorder="1" applyAlignment="1">
      <alignment horizontal="center"/>
    </xf>
    <xf numFmtId="0" fontId="7" fillId="6" borderId="0" xfId="0" applyFont="1" applyFill="1" applyAlignment="1">
      <alignment horizontal="left" wrapText="1"/>
    </xf>
    <xf numFmtId="10" fontId="7" fillId="6" borderId="0" xfId="0" applyNumberFormat="1" applyFont="1" applyFill="1" applyAlignment="1">
      <alignment horizontal="left" wrapText="1"/>
    </xf>
    <xf numFmtId="41" fontId="7" fillId="6" borderId="0" xfId="1" applyFont="1" applyFill="1" applyBorder="1" applyAlignment="1">
      <alignment horizontal="left" wrapText="1"/>
    </xf>
    <xf numFmtId="0" fontId="7" fillId="0" borderId="15" xfId="0" applyFont="1" applyBorder="1" applyAlignment="1">
      <alignment horizontal="justify" vertical="center" wrapText="1"/>
    </xf>
    <xf numFmtId="3" fontId="7" fillId="0" borderId="6" xfId="0" applyNumberFormat="1" applyFont="1" applyBorder="1" applyAlignment="1">
      <alignment horizontal="right" vertical="center" wrapText="1"/>
    </xf>
    <xf numFmtId="0" fontId="7" fillId="7" borderId="10" xfId="0" applyFont="1" applyFill="1" applyBorder="1"/>
    <xf numFmtId="0" fontId="7" fillId="7" borderId="1" xfId="0" applyFont="1" applyFill="1" applyBorder="1"/>
    <xf numFmtId="0" fontId="7" fillId="7" borderId="11" xfId="0" applyFont="1" applyFill="1" applyBorder="1"/>
    <xf numFmtId="41" fontId="7" fillId="7" borderId="1" xfId="0" applyNumberFormat="1" applyFont="1" applyFill="1" applyBorder="1"/>
    <xf numFmtId="41" fontId="7" fillId="0" borderId="13" xfId="0" applyNumberFormat="1" applyFont="1" applyBorder="1"/>
    <xf numFmtId="41" fontId="7" fillId="0" borderId="0" xfId="1" applyFont="1" applyBorder="1"/>
    <xf numFmtId="0" fontId="7" fillId="8" borderId="15" xfId="0" applyFont="1" applyFill="1" applyBorder="1"/>
    <xf numFmtId="0" fontId="7" fillId="8" borderId="0" xfId="0" applyFont="1" applyFill="1" applyAlignment="1">
      <alignment horizontal="center"/>
    </xf>
    <xf numFmtId="0" fontId="7" fillId="8" borderId="6" xfId="0" applyFont="1" applyFill="1" applyBorder="1" applyAlignment="1">
      <alignment horizontal="center"/>
    </xf>
    <xf numFmtId="41" fontId="7" fillId="8" borderId="15" xfId="1" applyFont="1" applyFill="1" applyBorder="1"/>
    <xf numFmtId="0" fontId="7" fillId="8" borderId="0" xfId="0" applyFont="1" applyFill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3" fontId="7" fillId="4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41" fontId="14" fillId="0" borderId="16" xfId="1" applyFont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1" fontId="14" fillId="0" borderId="0" xfId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wrapText="1"/>
    </xf>
    <xf numFmtId="0" fontId="7" fillId="6" borderId="3" xfId="0" applyFont="1" applyFill="1" applyBorder="1" applyAlignment="1">
      <alignment horizontal="left" wrapText="1"/>
    </xf>
    <xf numFmtId="0" fontId="7" fillId="6" borderId="4" xfId="0" applyFont="1" applyFill="1" applyBorder="1" applyAlignment="1">
      <alignment horizontal="left" wrapText="1"/>
    </xf>
    <xf numFmtId="0" fontId="7" fillId="6" borderId="7" xfId="0" applyFont="1" applyFill="1" applyBorder="1" applyAlignment="1">
      <alignment horizontal="left" wrapText="1"/>
    </xf>
    <xf numFmtId="0" fontId="7" fillId="6" borderId="8" xfId="0" applyFont="1" applyFill="1" applyBorder="1" applyAlignment="1">
      <alignment horizontal="left" wrapText="1"/>
    </xf>
    <xf numFmtId="0" fontId="7" fillId="6" borderId="9" xfId="0" applyFont="1" applyFill="1" applyBorder="1" applyAlignment="1">
      <alignment horizontal="left" wrapText="1"/>
    </xf>
    <xf numFmtId="0" fontId="7" fillId="4" borderId="10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7" fillId="4" borderId="25" xfId="0" applyFont="1" applyFill="1" applyBorder="1"/>
    <xf numFmtId="0" fontId="7" fillId="4" borderId="35" xfId="0" applyFont="1" applyFill="1" applyBorder="1"/>
    <xf numFmtId="0" fontId="7" fillId="4" borderId="31" xfId="0" applyFont="1" applyFill="1" applyBorder="1"/>
    <xf numFmtId="41" fontId="7" fillId="4" borderId="0" xfId="1" applyFont="1" applyFill="1"/>
    <xf numFmtId="0" fontId="16" fillId="4" borderId="13" xfId="0" applyFont="1" applyFill="1" applyBorder="1" applyAlignment="1">
      <alignment horizontal="justify" vertical="center" wrapText="1"/>
    </xf>
    <xf numFmtId="0" fontId="16" fillId="4" borderId="9" xfId="0" applyFont="1" applyFill="1" applyBorder="1" applyAlignment="1">
      <alignment horizontal="justify" vertical="center" wrapText="1"/>
    </xf>
    <xf numFmtId="0" fontId="17" fillId="0" borderId="1" xfId="0" applyFont="1" applyBorder="1"/>
    <xf numFmtId="41" fontId="17" fillId="0" borderId="1" xfId="1" applyFont="1" applyBorder="1"/>
    <xf numFmtId="0" fontId="7" fillId="9" borderId="13" xfId="0" applyFont="1" applyFill="1" applyBorder="1" applyAlignment="1">
      <alignment horizontal="justify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2" borderId="15" xfId="0" applyFont="1" applyFill="1" applyBorder="1"/>
    <xf numFmtId="0" fontId="7" fillId="2" borderId="5" xfId="0" applyFont="1" applyFill="1" applyBorder="1"/>
    <xf numFmtId="0" fontId="7" fillId="2" borderId="0" xfId="0" applyFont="1" applyFill="1"/>
    <xf numFmtId="0" fontId="7" fillId="2" borderId="6" xfId="0" applyFont="1" applyFill="1" applyBorder="1"/>
    <xf numFmtId="41" fontId="7" fillId="2" borderId="15" xfId="1" applyFont="1" applyFill="1" applyBorder="1"/>
    <xf numFmtId="0" fontId="7" fillId="5" borderId="6" xfId="0" applyFont="1" applyFill="1" applyBorder="1"/>
    <xf numFmtId="0" fontId="14" fillId="0" borderId="0" xfId="0" applyFont="1" applyBorder="1" applyAlignment="1">
      <alignment horizontal="center"/>
    </xf>
    <xf numFmtId="41" fontId="14" fillId="4" borderId="1" xfId="0" applyNumberFormat="1" applyFont="1" applyFill="1" applyBorder="1" applyAlignment="1">
      <alignment horizontal="center"/>
    </xf>
    <xf numFmtId="0" fontId="19" fillId="0" borderId="1" xfId="0" applyFont="1" applyBorder="1"/>
    <xf numFmtId="41" fontId="7" fillId="4" borderId="1" xfId="1" applyFont="1" applyFill="1" applyBorder="1"/>
    <xf numFmtId="41" fontId="7" fillId="2" borderId="1" xfId="1" applyFont="1" applyFill="1" applyBorder="1"/>
    <xf numFmtId="0" fontId="7" fillId="5" borderId="7" xfId="0" applyFont="1" applyFill="1" applyBorder="1"/>
    <xf numFmtId="0" fontId="7" fillId="5" borderId="8" xfId="0" applyFont="1" applyFill="1" applyBorder="1"/>
    <xf numFmtId="0" fontId="7" fillId="5" borderId="9" xfId="0" applyFont="1" applyFill="1" applyBorder="1"/>
    <xf numFmtId="165" fontId="7" fillId="5" borderId="15" xfId="1" applyNumberFormat="1" applyFont="1" applyFill="1" applyBorder="1"/>
    <xf numFmtId="0" fontId="7" fillId="5" borderId="6" xfId="0" applyFont="1" applyFill="1" applyBorder="1" applyAlignment="1">
      <alignment horizontal="center"/>
    </xf>
    <xf numFmtId="41" fontId="13" fillId="0" borderId="16" xfId="0" applyNumberFormat="1" applyFont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280987</xdr:colOff>
      <xdr:row>11</xdr:row>
      <xdr:rowOff>0</xdr:rowOff>
    </xdr:from>
    <xdr:to>
      <xdr:col>11</xdr:col>
      <xdr:colOff>407986</xdr:colOff>
      <xdr:row>20</xdr:row>
      <xdr:rowOff>47308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F58661-BDAB-F719-69D6-2004A5B84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" y="2914650"/>
          <a:ext cx="7596187" cy="1585595"/>
        </a:xfrm>
        <a:prstGeom prst="rect">
          <a:avLst/>
        </a:prstGeom>
        <a:ln w="15875"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471125</xdr:colOff>
      <xdr:row>14</xdr:row>
      <xdr:rowOff>36853</xdr:rowOff>
    </xdr:from>
    <xdr:to>
      <xdr:col>10</xdr:col>
      <xdr:colOff>622164</xdr:colOff>
      <xdr:row>20</xdr:row>
      <xdr:rowOff>13925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01CB2B-2FB7-16A2-71D0-A5356CF37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6920" y="2540567"/>
          <a:ext cx="4583565" cy="997608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509587</xdr:colOff>
      <xdr:row>14</xdr:row>
      <xdr:rowOff>0</xdr:rowOff>
    </xdr:from>
    <xdr:to>
      <xdr:col>5</xdr:col>
      <xdr:colOff>1085532</xdr:colOff>
      <xdr:row>28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880CFA-C581-527C-BDAD-657F7217D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008" y="2441864"/>
          <a:ext cx="5139286" cy="2491220"/>
        </a:xfrm>
        <a:prstGeom prst="rect">
          <a:avLst/>
        </a:prstGeom>
        <a:ln w="31750">
          <a:solidFill>
            <a:schemeClr val="tx1"/>
          </a:solidFill>
        </a:ln>
      </xdr:spPr>
    </xdr:pic>
    <xdr:clientData/>
  </xdr:twoCellAnchor>
  <xdr:twoCellAnchor>
    <xdr:from>
      <xdr:col>5</xdr:col>
      <xdr:colOff>727362</xdr:colOff>
      <xdr:row>15</xdr:row>
      <xdr:rowOff>56284</xdr:rowOff>
    </xdr:from>
    <xdr:to>
      <xdr:col>5</xdr:col>
      <xdr:colOff>1095374</xdr:colOff>
      <xdr:row>28</xdr:row>
      <xdr:rowOff>51955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D7A6D47C-EACC-ACD7-F9E4-8CE193AA7BBE}"/>
            </a:ext>
          </a:extLst>
        </xdr:cNvPr>
        <xdr:cNvSpPr/>
      </xdr:nvSpPr>
      <xdr:spPr>
        <a:xfrm>
          <a:off x="5572124" y="2671329"/>
          <a:ext cx="368012" cy="2247035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523873</xdr:colOff>
      <xdr:row>16</xdr:row>
      <xdr:rowOff>63861</xdr:rowOff>
    </xdr:from>
    <xdr:to>
      <xdr:col>5</xdr:col>
      <xdr:colOff>1086444</xdr:colOff>
      <xdr:row>17</xdr:row>
      <xdr:rowOff>59532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78C39898-91BA-44AD-B1C2-D6B3FA2501EE}"/>
            </a:ext>
          </a:extLst>
        </xdr:cNvPr>
        <xdr:cNvSpPr/>
      </xdr:nvSpPr>
      <xdr:spPr>
        <a:xfrm>
          <a:off x="803670" y="2838017"/>
          <a:ext cx="5125642" cy="168312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523212</xdr:colOff>
      <xdr:row>18</xdr:row>
      <xdr:rowOff>28142</xdr:rowOff>
    </xdr:from>
    <xdr:to>
      <xdr:col>5</xdr:col>
      <xdr:colOff>1085783</xdr:colOff>
      <xdr:row>19</xdr:row>
      <xdr:rowOff>23814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42E08A4-2EBF-4D6E-B4C3-A13C639740A1}"/>
            </a:ext>
          </a:extLst>
        </xdr:cNvPr>
        <xdr:cNvSpPr/>
      </xdr:nvSpPr>
      <xdr:spPr>
        <a:xfrm>
          <a:off x="803670" y="3144934"/>
          <a:ext cx="5123988" cy="167651"/>
        </a:xfrm>
        <a:prstGeom prst="rect">
          <a:avLst/>
        </a:prstGeom>
        <a:noFill/>
        <a:ln w="31750"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522154</xdr:colOff>
      <xdr:row>24</xdr:row>
      <xdr:rowOff>111751</xdr:rowOff>
    </xdr:from>
    <xdr:to>
      <xdr:col>5</xdr:col>
      <xdr:colOff>1084725</xdr:colOff>
      <xdr:row>25</xdr:row>
      <xdr:rowOff>107423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120F0BFC-D8A0-4B63-8F86-288B00E006DC}"/>
            </a:ext>
          </a:extLst>
        </xdr:cNvPr>
        <xdr:cNvSpPr/>
      </xdr:nvSpPr>
      <xdr:spPr>
        <a:xfrm>
          <a:off x="802612" y="4260418"/>
          <a:ext cx="5123988" cy="167651"/>
        </a:xfrm>
        <a:prstGeom prst="rect">
          <a:avLst/>
        </a:prstGeom>
        <a:noFill/>
        <a:ln w="31750"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515804</xdr:colOff>
      <xdr:row>27</xdr:row>
      <xdr:rowOff>78944</xdr:rowOff>
    </xdr:from>
    <xdr:to>
      <xdr:col>5</xdr:col>
      <xdr:colOff>1078375</xdr:colOff>
      <xdr:row>28</xdr:row>
      <xdr:rowOff>74616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3CAB7E89-20B9-4498-AC4E-3EC402BB08C6}"/>
            </a:ext>
          </a:extLst>
        </xdr:cNvPr>
        <xdr:cNvSpPr/>
      </xdr:nvSpPr>
      <xdr:spPr>
        <a:xfrm>
          <a:off x="796262" y="4743548"/>
          <a:ext cx="5123988" cy="167651"/>
        </a:xfrm>
        <a:prstGeom prst="rect">
          <a:avLst/>
        </a:prstGeom>
        <a:noFill/>
        <a:ln w="31750">
          <a:solidFill>
            <a:srgbClr val="7030A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60615</xdr:colOff>
      <xdr:row>3</xdr:row>
      <xdr:rowOff>8660</xdr:rowOff>
    </xdr:from>
    <xdr:to>
      <xdr:col>6</xdr:col>
      <xdr:colOff>8660</xdr:colOff>
      <xdr:row>7</xdr:row>
      <xdr:rowOff>4329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AE0E462-D8B4-44A1-A108-99C3AB706BB1}"/>
            </a:ext>
          </a:extLst>
        </xdr:cNvPr>
        <xdr:cNvSpPr/>
      </xdr:nvSpPr>
      <xdr:spPr>
        <a:xfrm>
          <a:off x="5251740" y="536865"/>
          <a:ext cx="1329170" cy="692726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4</xdr:col>
      <xdr:colOff>64942</xdr:colOff>
      <xdr:row>3</xdr:row>
      <xdr:rowOff>13855</xdr:rowOff>
    </xdr:from>
    <xdr:to>
      <xdr:col>5</xdr:col>
      <xdr:colOff>70139</xdr:colOff>
      <xdr:row>11</xdr:row>
      <xdr:rowOff>160193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E990BC6-21C7-48CA-A3C0-395F350DD219}"/>
            </a:ext>
          </a:extLst>
        </xdr:cNvPr>
        <xdr:cNvSpPr/>
      </xdr:nvSpPr>
      <xdr:spPr>
        <a:xfrm>
          <a:off x="4533033" y="542060"/>
          <a:ext cx="728231" cy="1401906"/>
        </a:xfrm>
        <a:prstGeom prst="rect">
          <a:avLst/>
        </a:prstGeom>
        <a:noFill/>
        <a:ln w="31750"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9524</xdr:colOff>
      <xdr:row>8</xdr:row>
      <xdr:rowOff>148938</xdr:rowOff>
    </xdr:from>
    <xdr:to>
      <xdr:col>5</xdr:col>
      <xdr:colOff>64943</xdr:colOff>
      <xdr:row>9</xdr:row>
      <xdr:rowOff>168852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DB50B3C5-6C21-4855-BB6E-D426F8B41BF4}"/>
            </a:ext>
          </a:extLst>
        </xdr:cNvPr>
        <xdr:cNvSpPr/>
      </xdr:nvSpPr>
      <xdr:spPr>
        <a:xfrm>
          <a:off x="204354" y="1413165"/>
          <a:ext cx="5051714" cy="193096"/>
        </a:xfrm>
        <a:prstGeom prst="rect">
          <a:avLst/>
        </a:prstGeom>
        <a:noFill/>
        <a:ln w="31750"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10188</xdr:colOff>
      <xdr:row>9</xdr:row>
      <xdr:rowOff>156597</xdr:rowOff>
    </xdr:from>
    <xdr:to>
      <xdr:col>5</xdr:col>
      <xdr:colOff>65607</xdr:colOff>
      <xdr:row>11</xdr:row>
      <xdr:rowOff>4329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AA4B6C7D-51D3-4909-B4A0-94D989C38AB0}"/>
            </a:ext>
          </a:extLst>
        </xdr:cNvPr>
        <xdr:cNvSpPr/>
      </xdr:nvSpPr>
      <xdr:spPr>
        <a:xfrm>
          <a:off x="204352" y="1581684"/>
          <a:ext cx="5052380" cy="192097"/>
        </a:xfrm>
        <a:prstGeom prst="rect">
          <a:avLst/>
        </a:prstGeom>
        <a:noFill/>
        <a:ln w="31750"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8723</xdr:colOff>
      <xdr:row>10</xdr:row>
      <xdr:rowOff>155132</xdr:rowOff>
    </xdr:from>
    <xdr:to>
      <xdr:col>5</xdr:col>
      <xdr:colOff>64142</xdr:colOff>
      <xdr:row>12</xdr:row>
      <xdr:rowOff>2863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9D90CACF-3E9F-40BB-91BA-3991C8602F3E}"/>
            </a:ext>
          </a:extLst>
        </xdr:cNvPr>
        <xdr:cNvSpPr/>
      </xdr:nvSpPr>
      <xdr:spPr>
        <a:xfrm>
          <a:off x="202887" y="1752401"/>
          <a:ext cx="5052380" cy="192097"/>
        </a:xfrm>
        <a:prstGeom prst="rect">
          <a:avLst/>
        </a:prstGeom>
        <a:noFill/>
        <a:ln w="31750"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3</xdr:col>
      <xdr:colOff>25644</xdr:colOff>
      <xdr:row>3</xdr:row>
      <xdr:rowOff>9326</xdr:rowOff>
    </xdr:from>
    <xdr:to>
      <xdr:col>4</xdr:col>
      <xdr:colOff>67275</xdr:colOff>
      <xdr:row>15</xdr:row>
      <xdr:rowOff>47625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BE19D543-EC6B-450B-A0DF-7E2CE554A149}"/>
            </a:ext>
          </a:extLst>
        </xdr:cNvPr>
        <xdr:cNvSpPr/>
      </xdr:nvSpPr>
      <xdr:spPr>
        <a:xfrm>
          <a:off x="3652471" y="533201"/>
          <a:ext cx="880564" cy="1972607"/>
        </a:xfrm>
        <a:prstGeom prst="rect">
          <a:avLst/>
        </a:prstGeom>
        <a:noFill/>
        <a:ln w="31750"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2197</xdr:colOff>
      <xdr:row>12</xdr:row>
      <xdr:rowOff>7860</xdr:rowOff>
    </xdr:from>
    <xdr:to>
      <xdr:col>4</xdr:col>
      <xdr:colOff>69605</xdr:colOff>
      <xdr:row>12</xdr:row>
      <xdr:rowOff>164855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19E9A163-8F0B-4F97-85FF-5F108E44AD0A}"/>
            </a:ext>
          </a:extLst>
        </xdr:cNvPr>
        <xdr:cNvSpPr/>
      </xdr:nvSpPr>
      <xdr:spPr>
        <a:xfrm>
          <a:off x="196361" y="1949495"/>
          <a:ext cx="4339004" cy="156995"/>
        </a:xfrm>
        <a:prstGeom prst="rect">
          <a:avLst/>
        </a:prstGeom>
        <a:noFill/>
        <a:ln w="31750"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0</xdr:col>
      <xdr:colOff>191232</xdr:colOff>
      <xdr:row>13</xdr:row>
      <xdr:rowOff>6394</xdr:rowOff>
    </xdr:from>
    <xdr:to>
      <xdr:col>4</xdr:col>
      <xdr:colOff>64476</xdr:colOff>
      <xdr:row>13</xdr:row>
      <xdr:rowOff>163389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77CCD9D5-F9F9-4C42-BF67-D3210AA559CD}"/>
            </a:ext>
          </a:extLst>
        </xdr:cNvPr>
        <xdr:cNvSpPr/>
      </xdr:nvSpPr>
      <xdr:spPr>
        <a:xfrm>
          <a:off x="191232" y="2120212"/>
          <a:ext cx="4339004" cy="156995"/>
        </a:xfrm>
        <a:prstGeom prst="rect">
          <a:avLst/>
        </a:prstGeom>
        <a:noFill/>
        <a:ln w="31750"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157529</xdr:colOff>
      <xdr:row>17</xdr:row>
      <xdr:rowOff>5663</xdr:rowOff>
    </xdr:from>
    <xdr:to>
      <xdr:col>6</xdr:col>
      <xdr:colOff>10990</xdr:colOff>
      <xdr:row>20</xdr:row>
      <xdr:rowOff>7327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97A29D9-2B4B-4A8D-BA2A-0C9C02ED956E}"/>
            </a:ext>
          </a:extLst>
        </xdr:cNvPr>
        <xdr:cNvSpPr/>
      </xdr:nvSpPr>
      <xdr:spPr>
        <a:xfrm>
          <a:off x="5348654" y="2705635"/>
          <a:ext cx="1234586" cy="298404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0D90F-90B1-4912-9F6E-279C6230EFF9}">
  <dimension ref="B1:K33"/>
  <sheetViews>
    <sheetView showGridLines="0" tabSelected="1" zoomScale="140" zoomScaleNormal="140" workbookViewId="0">
      <selection activeCell="B29" sqref="B29:I33"/>
    </sheetView>
  </sheetViews>
  <sheetFormatPr baseColWidth="10" defaultRowHeight="13.5" x14ac:dyDescent="0.35"/>
  <cols>
    <col min="1" max="1" width="3.9296875" style="3" customWidth="1"/>
    <col min="2" max="2" width="16.06640625" style="3" customWidth="1"/>
    <col min="3" max="3" width="11.86328125" style="3" customWidth="1"/>
    <col min="4" max="4" width="10.73046875" style="3" customWidth="1"/>
    <col min="5" max="5" width="7.796875" style="3" customWidth="1"/>
    <col min="6" max="6" width="10.6640625" style="3"/>
    <col min="7" max="7" width="6.19921875" style="3" customWidth="1"/>
    <col min="8" max="8" width="10.6640625" style="3"/>
    <col min="9" max="9" width="5.33203125" style="3" customWidth="1"/>
    <col min="10" max="16384" width="10.6640625" style="3"/>
  </cols>
  <sheetData>
    <row r="1" spans="2:11" ht="13.9" thickBot="1" x14ac:dyDescent="0.4"/>
    <row r="2" spans="2:11" x14ac:dyDescent="0.35">
      <c r="B2" s="218" t="s">
        <v>125</v>
      </c>
      <c r="C2" s="219"/>
      <c r="D2" s="219"/>
      <c r="E2" s="219"/>
      <c r="F2" s="219"/>
      <c r="G2" s="219"/>
      <c r="H2" s="219"/>
      <c r="I2" s="219"/>
      <c r="J2" s="219"/>
      <c r="K2" s="220"/>
    </row>
    <row r="3" spans="2:11" ht="13.9" thickBot="1" x14ac:dyDescent="0.4">
      <c r="B3" s="221"/>
      <c r="C3" s="222"/>
      <c r="D3" s="222"/>
      <c r="E3" s="222"/>
      <c r="F3" s="222"/>
      <c r="G3" s="222"/>
      <c r="H3" s="222"/>
      <c r="I3" s="222"/>
      <c r="J3" s="222"/>
      <c r="K3" s="223"/>
    </row>
    <row r="4" spans="2:11" ht="13.9" thickBot="1" x14ac:dyDescent="0.4">
      <c r="B4" s="1"/>
    </row>
    <row r="5" spans="2:11" ht="7.5" customHeight="1" x14ac:dyDescent="0.35">
      <c r="B5" s="141"/>
      <c r="C5" s="142"/>
      <c r="D5" s="142"/>
      <c r="E5" s="142"/>
      <c r="F5" s="142"/>
      <c r="G5" s="142"/>
      <c r="H5" s="142"/>
      <c r="I5" s="142"/>
      <c r="J5" s="142"/>
      <c r="K5" s="143"/>
    </row>
    <row r="6" spans="2:11" x14ac:dyDescent="0.35">
      <c r="B6" s="224" t="s">
        <v>101</v>
      </c>
      <c r="C6" s="225"/>
      <c r="D6" s="225"/>
      <c r="E6" s="225"/>
      <c r="F6" s="225"/>
      <c r="G6" s="225"/>
      <c r="H6" s="225"/>
      <c r="I6" s="225"/>
      <c r="J6" s="225"/>
      <c r="K6" s="226"/>
    </row>
    <row r="7" spans="2:11" x14ac:dyDescent="0.35">
      <c r="B7" s="224"/>
      <c r="C7" s="225"/>
      <c r="D7" s="225"/>
      <c r="E7" s="225"/>
      <c r="F7" s="225"/>
      <c r="G7" s="225"/>
      <c r="H7" s="225"/>
      <c r="I7" s="225"/>
      <c r="J7" s="225"/>
      <c r="K7" s="226"/>
    </row>
    <row r="8" spans="2:11" x14ac:dyDescent="0.35">
      <c r="B8" s="224"/>
      <c r="C8" s="225"/>
      <c r="D8" s="225"/>
      <c r="E8" s="225"/>
      <c r="F8" s="225"/>
      <c r="G8" s="225"/>
      <c r="H8" s="225"/>
      <c r="I8" s="225"/>
      <c r="J8" s="225"/>
      <c r="K8" s="226"/>
    </row>
    <row r="9" spans="2:11" x14ac:dyDescent="0.35">
      <c r="B9" s="4" t="s">
        <v>124</v>
      </c>
      <c r="K9" s="5"/>
    </row>
    <row r="10" spans="2:11" ht="13.9" thickBot="1" x14ac:dyDescent="0.4">
      <c r="B10" s="6"/>
      <c r="C10" s="7"/>
      <c r="D10" s="7"/>
      <c r="E10" s="7"/>
      <c r="F10" s="7"/>
      <c r="G10" s="7"/>
      <c r="H10" s="7"/>
      <c r="I10" s="7"/>
      <c r="J10" s="7"/>
      <c r="K10" s="8"/>
    </row>
    <row r="21" spans="2:11" ht="13.9" thickBot="1" x14ac:dyDescent="0.4"/>
    <row r="22" spans="2:11" ht="13.9" thickBot="1" x14ac:dyDescent="0.4">
      <c r="B22" s="26" t="s">
        <v>1</v>
      </c>
      <c r="C22" s="14"/>
      <c r="D22" s="14"/>
      <c r="E22" s="14"/>
      <c r="F22" s="14"/>
      <c r="G22" s="14"/>
      <c r="H22" s="14"/>
      <c r="I22" s="14"/>
      <c r="J22" s="232" t="s">
        <v>6</v>
      </c>
      <c r="K22" s="233"/>
    </row>
    <row r="23" spans="2:11" x14ac:dyDescent="0.35">
      <c r="B23" s="27" t="s">
        <v>129</v>
      </c>
      <c r="J23" s="18"/>
      <c r="K23" s="19"/>
    </row>
    <row r="24" spans="2:11" x14ac:dyDescent="0.35">
      <c r="B24" s="227" t="s">
        <v>130</v>
      </c>
      <c r="C24" s="228"/>
      <c r="D24" s="228"/>
      <c r="E24" s="228"/>
      <c r="F24" s="228"/>
      <c r="G24" s="228"/>
      <c r="H24" s="228"/>
      <c r="I24" s="228"/>
      <c r="J24" s="20"/>
      <c r="K24" s="21"/>
    </row>
    <row r="25" spans="2:11" ht="13.9" thickBot="1" x14ac:dyDescent="0.4">
      <c r="B25" s="227"/>
      <c r="C25" s="228"/>
      <c r="D25" s="228"/>
      <c r="E25" s="228"/>
      <c r="F25" s="228"/>
      <c r="G25" s="228"/>
      <c r="H25" s="228"/>
      <c r="I25" s="228"/>
      <c r="J25" s="22"/>
      <c r="K25" s="23"/>
    </row>
    <row r="26" spans="2:11" x14ac:dyDescent="0.35">
      <c r="B26" s="227" t="s">
        <v>131</v>
      </c>
      <c r="C26" s="228"/>
      <c r="D26" s="228"/>
      <c r="E26" s="228"/>
      <c r="F26" s="228"/>
      <c r="G26" s="228"/>
      <c r="H26" s="228"/>
      <c r="I26" s="228"/>
      <c r="J26" s="20"/>
      <c r="K26" s="21"/>
    </row>
    <row r="27" spans="2:11" x14ac:dyDescent="0.35">
      <c r="B27" s="227"/>
      <c r="C27" s="228"/>
      <c r="D27" s="228"/>
      <c r="E27" s="228"/>
      <c r="F27" s="228"/>
      <c r="G27" s="228"/>
      <c r="H27" s="228"/>
      <c r="I27" s="228"/>
      <c r="J27" s="20"/>
      <c r="K27" s="21"/>
    </row>
    <row r="28" spans="2:11" ht="13.9" thickBot="1" x14ac:dyDescent="0.4">
      <c r="B28" s="13"/>
      <c r="J28" s="22"/>
      <c r="K28" s="23"/>
    </row>
    <row r="29" spans="2:11" ht="13.9" thickBot="1" x14ac:dyDescent="0.4">
      <c r="B29" s="229" t="s">
        <v>2</v>
      </c>
      <c r="C29" s="230"/>
      <c r="D29" s="230"/>
      <c r="E29" s="230"/>
      <c r="F29" s="229" t="s">
        <v>3</v>
      </c>
      <c r="G29" s="231"/>
      <c r="H29" s="229" t="s">
        <v>4</v>
      </c>
      <c r="I29" s="230"/>
      <c r="J29" s="20"/>
      <c r="K29" s="21"/>
    </row>
    <row r="30" spans="2:11" x14ac:dyDescent="0.35">
      <c r="B30" s="11"/>
      <c r="C30" s="234" t="s">
        <v>5</v>
      </c>
      <c r="D30" s="234"/>
      <c r="E30" s="14"/>
      <c r="F30" s="13"/>
      <c r="G30" s="5"/>
      <c r="H30" s="13"/>
      <c r="J30" s="20"/>
      <c r="K30" s="21"/>
    </row>
    <row r="31" spans="2:11" x14ac:dyDescent="0.35">
      <c r="B31" s="13" t="s">
        <v>126</v>
      </c>
      <c r="F31" s="235">
        <v>13792065</v>
      </c>
      <c r="G31" s="236"/>
      <c r="H31" s="237"/>
      <c r="I31" s="240"/>
      <c r="J31" s="20"/>
      <c r="K31" s="21"/>
    </row>
    <row r="32" spans="2:11" x14ac:dyDescent="0.35">
      <c r="B32" s="13" t="s">
        <v>127</v>
      </c>
      <c r="F32" s="237"/>
      <c r="G32" s="236"/>
      <c r="H32" s="235">
        <f>+F31</f>
        <v>13792065</v>
      </c>
      <c r="I32" s="240"/>
      <c r="J32" s="20"/>
      <c r="K32" s="24"/>
    </row>
    <row r="33" spans="2:11" ht="13.9" thickBot="1" x14ac:dyDescent="0.4">
      <c r="B33" s="6" t="s">
        <v>128</v>
      </c>
      <c r="C33" s="7"/>
      <c r="D33" s="7"/>
      <c r="E33" s="7"/>
      <c r="F33" s="238"/>
      <c r="G33" s="239"/>
      <c r="H33" s="238"/>
      <c r="I33" s="241"/>
      <c r="J33" s="22"/>
      <c r="K33" s="25"/>
    </row>
  </sheetData>
  <mergeCells count="15">
    <mergeCell ref="C30:D30"/>
    <mergeCell ref="F31:G31"/>
    <mergeCell ref="F32:G32"/>
    <mergeCell ref="F33:G33"/>
    <mergeCell ref="H31:I31"/>
    <mergeCell ref="H32:I32"/>
    <mergeCell ref="H33:I33"/>
    <mergeCell ref="B2:K3"/>
    <mergeCell ref="B6:K8"/>
    <mergeCell ref="B24:I25"/>
    <mergeCell ref="B26:I27"/>
    <mergeCell ref="B29:E29"/>
    <mergeCell ref="F29:G29"/>
    <mergeCell ref="H29:I29"/>
    <mergeCell ref="J22:K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03551-D341-4D0E-BC09-EC7859B8ADD9}">
  <dimension ref="B1:I50"/>
  <sheetViews>
    <sheetView showGridLines="0" topLeftCell="A24" zoomScale="160" zoomScaleNormal="160" workbookViewId="0">
      <selection activeCell="B39" sqref="B39:F41"/>
    </sheetView>
  </sheetViews>
  <sheetFormatPr baseColWidth="10" defaultRowHeight="13.5" x14ac:dyDescent="0.35"/>
  <cols>
    <col min="1" max="1" width="3.9296875" style="3" customWidth="1"/>
    <col min="2" max="2" width="19.9296875" style="3" customWidth="1"/>
    <col min="3" max="3" width="15.33203125" style="3" customWidth="1"/>
    <col min="4" max="4" width="14.53125" style="3" customWidth="1"/>
    <col min="5" max="5" width="14.06640625" style="3" customWidth="1"/>
    <col min="6" max="6" width="18.46484375" style="3" customWidth="1"/>
    <col min="7" max="7" width="10.6640625" style="3"/>
    <col min="8" max="8" width="11.46484375" style="3" bestFit="1" customWidth="1"/>
    <col min="9" max="16384" width="10.6640625" style="3"/>
  </cols>
  <sheetData>
    <row r="1" spans="2:7" ht="13.9" thickBot="1" x14ac:dyDescent="0.4"/>
    <row r="2" spans="2:7" x14ac:dyDescent="0.35">
      <c r="B2" s="218" t="s">
        <v>0</v>
      </c>
      <c r="C2" s="219"/>
      <c r="D2" s="219"/>
      <c r="E2" s="219"/>
      <c r="F2" s="219"/>
      <c r="G2" s="220"/>
    </row>
    <row r="3" spans="2:7" x14ac:dyDescent="0.35">
      <c r="B3" s="245"/>
      <c r="C3" s="246"/>
      <c r="D3" s="246"/>
      <c r="E3" s="246"/>
      <c r="F3" s="246"/>
      <c r="G3" s="247"/>
    </row>
    <row r="4" spans="2:7" ht="13.9" thickBot="1" x14ac:dyDescent="0.4">
      <c r="B4" s="221"/>
      <c r="C4" s="222"/>
      <c r="D4" s="222"/>
      <c r="E4" s="222"/>
      <c r="F4" s="222"/>
      <c r="G4" s="223"/>
    </row>
    <row r="5" spans="2:7" ht="13.9" thickBot="1" x14ac:dyDescent="0.4">
      <c r="B5" s="1"/>
    </row>
    <row r="6" spans="2:7" x14ac:dyDescent="0.35">
      <c r="B6" s="248" t="s">
        <v>102</v>
      </c>
      <c r="C6" s="249"/>
      <c r="D6" s="249"/>
      <c r="E6" s="249"/>
      <c r="F6" s="249"/>
      <c r="G6" s="250"/>
    </row>
    <row r="7" spans="2:7" x14ac:dyDescent="0.35">
      <c r="B7" s="224"/>
      <c r="C7" s="251"/>
      <c r="D7" s="251"/>
      <c r="E7" s="251"/>
      <c r="F7" s="251"/>
      <c r="G7" s="252"/>
    </row>
    <row r="8" spans="2:7" x14ac:dyDescent="0.35">
      <c r="B8" s="224"/>
      <c r="C8" s="251"/>
      <c r="D8" s="251"/>
      <c r="E8" s="251"/>
      <c r="F8" s="251"/>
      <c r="G8" s="252"/>
    </row>
    <row r="9" spans="2:7" x14ac:dyDescent="0.35">
      <c r="B9" s="253"/>
      <c r="C9" s="251"/>
      <c r="D9" s="251"/>
      <c r="E9" s="251"/>
      <c r="F9" s="251"/>
      <c r="G9" s="252"/>
    </row>
    <row r="10" spans="2:7" x14ac:dyDescent="0.35">
      <c r="B10" s="253"/>
      <c r="C10" s="251"/>
      <c r="D10" s="251"/>
      <c r="E10" s="251"/>
      <c r="F10" s="251"/>
      <c r="G10" s="252"/>
    </row>
    <row r="11" spans="2:7" x14ac:dyDescent="0.35">
      <c r="B11" s="254" t="s">
        <v>103</v>
      </c>
      <c r="C11" s="225"/>
      <c r="D11" s="225"/>
      <c r="E11" s="225"/>
      <c r="F11" s="225"/>
      <c r="G11" s="226"/>
    </row>
    <row r="12" spans="2:7" x14ac:dyDescent="0.35">
      <c r="B12" s="224"/>
      <c r="C12" s="225"/>
      <c r="D12" s="225"/>
      <c r="E12" s="225"/>
      <c r="F12" s="225"/>
      <c r="G12" s="226"/>
    </row>
    <row r="13" spans="2:7" ht="13.9" thickBot="1" x14ac:dyDescent="0.4">
      <c r="B13" s="255"/>
      <c r="C13" s="256"/>
      <c r="D13" s="256"/>
      <c r="E13" s="256"/>
      <c r="F13" s="256"/>
      <c r="G13" s="257"/>
    </row>
    <row r="29" spans="2:8" ht="13.9" thickBot="1" x14ac:dyDescent="0.4"/>
    <row r="30" spans="2:8" ht="13.9" thickBot="1" x14ac:dyDescent="0.4">
      <c r="B30" s="241"/>
      <c r="C30" s="241"/>
      <c r="D30" s="241"/>
      <c r="G30" s="41" t="s">
        <v>6</v>
      </c>
    </row>
    <row r="31" spans="2:8" ht="27.4" thickBot="1" x14ac:dyDescent="0.4">
      <c r="B31" s="28" t="s">
        <v>7</v>
      </c>
      <c r="C31" s="29" t="s">
        <v>2</v>
      </c>
      <c r="D31" s="29" t="s">
        <v>8</v>
      </c>
      <c r="E31" s="29" t="s">
        <v>9</v>
      </c>
      <c r="F31" s="36" t="s">
        <v>10</v>
      </c>
      <c r="G31" s="42"/>
      <c r="H31" s="179" t="s">
        <v>132</v>
      </c>
    </row>
    <row r="32" spans="2:8" ht="13.9" thickBot="1" x14ac:dyDescent="0.4">
      <c r="B32" s="33" t="s">
        <v>11</v>
      </c>
      <c r="C32" s="34" t="s">
        <v>12</v>
      </c>
      <c r="D32" s="35">
        <v>12100000</v>
      </c>
      <c r="E32" s="34">
        <v>1.042</v>
      </c>
      <c r="F32" s="37">
        <f>+D32*E32</f>
        <v>12608200</v>
      </c>
      <c r="G32" s="44"/>
      <c r="H32" s="180">
        <f>+F32-D32</f>
        <v>508200</v>
      </c>
    </row>
    <row r="33" spans="2:9" ht="13.9" thickBot="1" x14ac:dyDescent="0.4">
      <c r="B33" s="33" t="s">
        <v>13</v>
      </c>
      <c r="C33" s="34" t="s">
        <v>14</v>
      </c>
      <c r="D33" s="35">
        <v>5000000</v>
      </c>
      <c r="E33" s="34">
        <v>1.04</v>
      </c>
      <c r="F33" s="37">
        <f>+D33*E33</f>
        <v>5200000</v>
      </c>
      <c r="G33" s="44"/>
      <c r="H33" s="180">
        <f>+F33-D33</f>
        <v>200000</v>
      </c>
    </row>
    <row r="34" spans="2:9" ht="13.9" thickBot="1" x14ac:dyDescent="0.4">
      <c r="B34" s="33" t="s">
        <v>15</v>
      </c>
      <c r="C34" s="34" t="s">
        <v>16</v>
      </c>
      <c r="D34" s="35">
        <v>18000000</v>
      </c>
      <c r="E34" s="34">
        <v>1.0129999999999999</v>
      </c>
      <c r="F34" s="37">
        <f>+D34*E34</f>
        <v>18234000</v>
      </c>
      <c r="G34" s="44"/>
      <c r="H34" s="180">
        <f>+F34-D34</f>
        <v>234000</v>
      </c>
    </row>
    <row r="35" spans="2:9" ht="13.9" thickBot="1" x14ac:dyDescent="0.4">
      <c r="B35" s="33" t="s">
        <v>5</v>
      </c>
      <c r="C35" s="34" t="s">
        <v>17</v>
      </c>
      <c r="D35" s="35">
        <v>6000000</v>
      </c>
      <c r="E35" s="34">
        <v>1</v>
      </c>
      <c r="F35" s="37">
        <f>+D35*E35</f>
        <v>6000000</v>
      </c>
      <c r="G35" s="44"/>
      <c r="H35" s="180">
        <f>+F35-D35</f>
        <v>0</v>
      </c>
    </row>
    <row r="36" spans="2:9" ht="13.9" thickBot="1" x14ac:dyDescent="0.4">
      <c r="G36" s="44"/>
    </row>
    <row r="37" spans="2:9" x14ac:dyDescent="0.35">
      <c r="B37" s="26" t="s">
        <v>1</v>
      </c>
      <c r="C37" s="14"/>
      <c r="D37" s="14"/>
      <c r="E37" s="14"/>
      <c r="F37" s="14"/>
      <c r="G37" s="45"/>
    </row>
    <row r="38" spans="2:9" ht="7.9" customHeight="1" x14ac:dyDescent="0.35">
      <c r="B38" s="13"/>
      <c r="G38" s="44"/>
    </row>
    <row r="39" spans="2:9" x14ac:dyDescent="0.35">
      <c r="B39" s="227" t="s">
        <v>133</v>
      </c>
      <c r="C39" s="228"/>
      <c r="D39" s="228"/>
      <c r="E39" s="228"/>
      <c r="F39" s="228"/>
      <c r="G39" s="44"/>
    </row>
    <row r="40" spans="2:9" x14ac:dyDescent="0.35">
      <c r="B40" s="227"/>
      <c r="C40" s="228"/>
      <c r="D40" s="228"/>
      <c r="E40" s="228"/>
      <c r="F40" s="228"/>
      <c r="G40" s="42"/>
    </row>
    <row r="41" spans="2:9" x14ac:dyDescent="0.35">
      <c r="B41" s="227"/>
      <c r="C41" s="228"/>
      <c r="D41" s="228"/>
      <c r="E41" s="228"/>
      <c r="F41" s="228"/>
      <c r="G41" s="42"/>
    </row>
    <row r="42" spans="2:9" ht="9" customHeight="1" thickBot="1" x14ac:dyDescent="0.4">
      <c r="B42" s="6"/>
      <c r="C42" s="7"/>
      <c r="D42" s="7"/>
      <c r="E42" s="7"/>
      <c r="F42" s="7"/>
      <c r="G42" s="43"/>
    </row>
    <row r="43" spans="2:9" ht="9" customHeight="1" thickBot="1" x14ac:dyDescent="0.4"/>
    <row r="44" spans="2:9" ht="13.9" thickBot="1" x14ac:dyDescent="0.4">
      <c r="B44" s="229" t="s">
        <v>2</v>
      </c>
      <c r="C44" s="230"/>
      <c r="D44" s="230"/>
      <c r="E44" s="230"/>
      <c r="F44" s="229" t="s">
        <v>3</v>
      </c>
      <c r="G44" s="231"/>
      <c r="H44" s="229" t="s">
        <v>4</v>
      </c>
      <c r="I44" s="231"/>
    </row>
    <row r="45" spans="2:9" x14ac:dyDescent="0.35">
      <c r="B45" s="11"/>
      <c r="C45" s="234" t="s">
        <v>5</v>
      </c>
      <c r="D45" s="234"/>
      <c r="E45" s="14"/>
      <c r="F45" s="13"/>
      <c r="G45" s="5"/>
      <c r="H45" s="13"/>
      <c r="I45" s="5"/>
    </row>
    <row r="46" spans="2:9" x14ac:dyDescent="0.35">
      <c r="B46" s="13" t="s">
        <v>134</v>
      </c>
      <c r="F46" s="235">
        <f>+H32+H33+H34+H35</f>
        <v>942200</v>
      </c>
      <c r="G46" s="236"/>
      <c r="H46" s="237"/>
      <c r="I46" s="236"/>
    </row>
    <row r="47" spans="2:9" x14ac:dyDescent="0.35">
      <c r="B47" s="181" t="s">
        <v>135</v>
      </c>
      <c r="C47" s="182"/>
      <c r="D47" s="182"/>
      <c r="E47" s="182"/>
      <c r="F47" s="242"/>
      <c r="G47" s="243"/>
      <c r="H47" s="244">
        <f>+F46</f>
        <v>942200</v>
      </c>
      <c r="I47" s="243"/>
    </row>
    <row r="48" spans="2:9" ht="13.9" thickBot="1" x14ac:dyDescent="0.4">
      <c r="B48" s="6" t="s">
        <v>136</v>
      </c>
      <c r="C48" s="7"/>
      <c r="D48" s="7"/>
      <c r="E48" s="7"/>
      <c r="F48" s="238"/>
      <c r="G48" s="239"/>
      <c r="H48" s="238"/>
      <c r="I48" s="239"/>
    </row>
    <row r="50" spans="8:8" x14ac:dyDescent="0.35">
      <c r="H50" s="3">
        <f>+G49</f>
        <v>0</v>
      </c>
    </row>
  </sheetData>
  <mergeCells count="15">
    <mergeCell ref="B39:F41"/>
    <mergeCell ref="B2:G4"/>
    <mergeCell ref="B6:G10"/>
    <mergeCell ref="B11:G13"/>
    <mergeCell ref="B30:D30"/>
    <mergeCell ref="F47:G47"/>
    <mergeCell ref="H47:I47"/>
    <mergeCell ref="F48:G48"/>
    <mergeCell ref="H48:I48"/>
    <mergeCell ref="B44:E44"/>
    <mergeCell ref="F44:G44"/>
    <mergeCell ref="H44:I44"/>
    <mergeCell ref="C45:D45"/>
    <mergeCell ref="F46:G46"/>
    <mergeCell ref="H46:I4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96C01-1966-4B9C-8F36-268D00DEF641}">
  <dimension ref="B2:M79"/>
  <sheetViews>
    <sheetView showGridLines="0" topLeftCell="A10" zoomScale="130" zoomScaleNormal="130" workbookViewId="0">
      <selection activeCell="B2" sqref="B2:L2"/>
    </sheetView>
  </sheetViews>
  <sheetFormatPr baseColWidth="10" defaultRowHeight="13.5" x14ac:dyDescent="0.35"/>
  <cols>
    <col min="1" max="1" width="2.73046875" style="3" customWidth="1"/>
    <col min="2" max="2" width="36.33203125" style="3" customWidth="1"/>
    <col min="3" max="3" width="11.6640625" style="3" customWidth="1"/>
    <col min="4" max="4" width="11.73046875" style="3" customWidth="1"/>
    <col min="5" max="5" width="10.1328125" style="3" customWidth="1"/>
    <col min="6" max="6" width="19.33203125" style="3" customWidth="1"/>
    <col min="7" max="7" width="15.33203125" style="3" bestFit="1" customWidth="1"/>
    <col min="8" max="8" width="11.265625" style="3" bestFit="1" customWidth="1"/>
    <col min="9" max="9" width="1.796875" style="3" customWidth="1"/>
    <col min="10" max="10" width="5.3984375" style="46" bestFit="1" customWidth="1"/>
    <col min="11" max="11" width="13.6640625" style="46" customWidth="1"/>
    <col min="12" max="12" width="13.06640625" style="46" bestFit="1" customWidth="1"/>
    <col min="13" max="13" width="6.46484375" style="46" customWidth="1"/>
    <col min="14" max="16384" width="10.6640625" style="3"/>
  </cols>
  <sheetData>
    <row r="2" spans="2:13" ht="13.9" thickBot="1" x14ac:dyDescent="0.4">
      <c r="B2" s="272" t="s">
        <v>104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2:13" ht="13.9" thickBot="1" x14ac:dyDescent="0.4">
      <c r="K3" s="145">
        <f>+K5/F7</f>
        <v>0.75</v>
      </c>
      <c r="L3" s="183">
        <f>+K3*100</f>
        <v>75</v>
      </c>
    </row>
    <row r="4" spans="2:13" x14ac:dyDescent="0.35">
      <c r="B4" s="276" t="s">
        <v>18</v>
      </c>
      <c r="C4" s="58" t="s">
        <v>19</v>
      </c>
      <c r="D4" s="273" t="s">
        <v>20</v>
      </c>
      <c r="E4" s="59" t="s">
        <v>21</v>
      </c>
      <c r="F4" s="273" t="s">
        <v>22</v>
      </c>
      <c r="G4" s="59" t="s">
        <v>23</v>
      </c>
      <c r="H4" s="60" t="s">
        <v>18</v>
      </c>
      <c r="K4" s="261" t="s">
        <v>31</v>
      </c>
      <c r="L4" s="261"/>
    </row>
    <row r="5" spans="2:13" x14ac:dyDescent="0.35">
      <c r="B5" s="277"/>
      <c r="C5" s="61" t="s">
        <v>24</v>
      </c>
      <c r="D5" s="274"/>
      <c r="E5" s="62" t="s">
        <v>25</v>
      </c>
      <c r="F5" s="274"/>
      <c r="G5" s="62" t="s">
        <v>26</v>
      </c>
      <c r="H5" s="63" t="s">
        <v>27</v>
      </c>
      <c r="J5" s="47" t="s">
        <v>33</v>
      </c>
      <c r="K5" s="48">
        <v>10462500</v>
      </c>
      <c r="L5" s="49"/>
      <c r="M5" s="47"/>
    </row>
    <row r="6" spans="2:13" x14ac:dyDescent="0.35">
      <c r="B6" s="277"/>
      <c r="C6" s="61" t="s">
        <v>28</v>
      </c>
      <c r="D6" s="62" t="s">
        <v>28</v>
      </c>
      <c r="E6" s="62" t="s">
        <v>28</v>
      </c>
      <c r="F6" s="62" t="s">
        <v>28</v>
      </c>
      <c r="G6" s="62" t="s">
        <v>28</v>
      </c>
      <c r="H6" s="63" t="s">
        <v>28</v>
      </c>
      <c r="K6" s="50"/>
      <c r="L6" s="49"/>
    </row>
    <row r="7" spans="2:13" ht="13.9" thickBot="1" x14ac:dyDescent="0.4">
      <c r="B7" s="79" t="s">
        <v>29</v>
      </c>
      <c r="C7" s="77">
        <v>10000000</v>
      </c>
      <c r="D7" s="77">
        <v>3500000</v>
      </c>
      <c r="E7" s="80">
        <v>450000</v>
      </c>
      <c r="F7" s="77">
        <f>+C7+D7+E7</f>
        <v>13950000</v>
      </c>
      <c r="G7" s="77">
        <v>250000</v>
      </c>
      <c r="H7" s="78">
        <f>+F7+G7</f>
        <v>14200000</v>
      </c>
      <c r="K7" s="82"/>
      <c r="L7" s="81"/>
    </row>
    <row r="8" spans="2:13" ht="3" customHeight="1" x14ac:dyDescent="0.35">
      <c r="B8" s="64"/>
      <c r="C8" s="56"/>
      <c r="D8" s="56"/>
      <c r="E8" s="65"/>
      <c r="F8" s="56"/>
      <c r="G8" s="56"/>
      <c r="H8" s="66"/>
      <c r="K8" s="51"/>
      <c r="L8" s="52"/>
    </row>
    <row r="9" spans="2:13" x14ac:dyDescent="0.35">
      <c r="B9" s="67" t="s">
        <v>30</v>
      </c>
      <c r="C9" s="56"/>
      <c r="D9" s="56"/>
      <c r="E9" s="65"/>
      <c r="F9" s="56"/>
      <c r="G9" s="56"/>
      <c r="H9" s="66"/>
      <c r="K9" s="51"/>
      <c r="L9" s="52"/>
    </row>
    <row r="10" spans="2:13" x14ac:dyDescent="0.35">
      <c r="B10" s="68" t="s">
        <v>32</v>
      </c>
      <c r="C10" s="56">
        <v>0</v>
      </c>
      <c r="D10" s="56">
        <v>0</v>
      </c>
      <c r="E10" s="65">
        <v>1000000</v>
      </c>
      <c r="F10" s="56">
        <f>+E10</f>
        <v>1000000</v>
      </c>
      <c r="G10" s="56">
        <v>0</v>
      </c>
      <c r="H10" s="66">
        <f>+F10+G10</f>
        <v>1000000</v>
      </c>
      <c r="K10" s="83"/>
      <c r="L10" s="84"/>
    </row>
    <row r="11" spans="2:13" x14ac:dyDescent="0.35">
      <c r="B11" s="68" t="s">
        <v>35</v>
      </c>
      <c r="C11" s="56">
        <v>0</v>
      </c>
      <c r="D11" s="56">
        <v>0</v>
      </c>
      <c r="E11" s="65">
        <v>-100000</v>
      </c>
      <c r="F11" s="56">
        <f>+E11</f>
        <v>-100000</v>
      </c>
      <c r="G11" s="56">
        <v>0</v>
      </c>
      <c r="H11" s="66">
        <f t="shared" ref="H11:H15" si="0">+F11+G11</f>
        <v>-100000</v>
      </c>
      <c r="K11" s="85"/>
      <c r="L11" s="86"/>
    </row>
    <row r="12" spans="2:13" x14ac:dyDescent="0.35">
      <c r="B12" s="68" t="s">
        <v>36</v>
      </c>
      <c r="C12" s="56">
        <v>0</v>
      </c>
      <c r="D12" s="56">
        <v>0</v>
      </c>
      <c r="E12" s="65">
        <v>-20000</v>
      </c>
      <c r="F12" s="56">
        <f>+E12</f>
        <v>-20000</v>
      </c>
      <c r="G12" s="56">
        <v>0</v>
      </c>
      <c r="H12" s="66">
        <f t="shared" si="0"/>
        <v>-20000</v>
      </c>
      <c r="K12" s="87"/>
      <c r="L12" s="88"/>
    </row>
    <row r="13" spans="2:13" x14ac:dyDescent="0.35">
      <c r="B13" s="68" t="s">
        <v>37</v>
      </c>
      <c r="C13" s="56">
        <v>0</v>
      </c>
      <c r="D13" s="65">
        <v>-400000</v>
      </c>
      <c r="E13" s="56">
        <v>0</v>
      </c>
      <c r="F13" s="56">
        <f>+D13+E13</f>
        <v>-400000</v>
      </c>
      <c r="G13" s="56">
        <v>0</v>
      </c>
      <c r="H13" s="66">
        <f t="shared" si="0"/>
        <v>-400000</v>
      </c>
    </row>
    <row r="14" spans="2:13" x14ac:dyDescent="0.35">
      <c r="B14" s="68" t="s">
        <v>38</v>
      </c>
      <c r="C14" s="56">
        <v>0</v>
      </c>
      <c r="D14" s="65">
        <v>-300000</v>
      </c>
      <c r="E14" s="56">
        <v>0</v>
      </c>
      <c r="F14" s="56">
        <f>+D14+E14</f>
        <v>-300000</v>
      </c>
      <c r="G14" s="56">
        <v>0</v>
      </c>
      <c r="H14" s="66">
        <f t="shared" si="0"/>
        <v>-300000</v>
      </c>
      <c r="K14" s="275"/>
      <c r="L14" s="275"/>
    </row>
    <row r="15" spans="2:13" x14ac:dyDescent="0.35">
      <c r="B15" s="185" t="s">
        <v>39</v>
      </c>
      <c r="C15" s="186">
        <v>0</v>
      </c>
      <c r="D15" s="187">
        <v>2000000</v>
      </c>
      <c r="E15" s="56">
        <v>0</v>
      </c>
      <c r="F15" s="56">
        <f>+D15+E15</f>
        <v>2000000</v>
      </c>
      <c r="G15" s="56">
        <v>60000</v>
      </c>
      <c r="H15" s="66">
        <f t="shared" si="0"/>
        <v>2060000</v>
      </c>
      <c r="J15" s="47"/>
      <c r="K15" s="105"/>
      <c r="L15" s="81"/>
    </row>
    <row r="16" spans="2:13" ht="5.25" customHeight="1" x14ac:dyDescent="0.35">
      <c r="B16" s="69"/>
      <c r="C16" s="53"/>
      <c r="D16" s="53"/>
      <c r="E16" s="54"/>
      <c r="F16" s="53"/>
      <c r="G16" s="53"/>
      <c r="H16" s="70"/>
      <c r="K16" s="105"/>
      <c r="L16" s="81"/>
    </row>
    <row r="17" spans="2:12" ht="13.9" thickBot="1" x14ac:dyDescent="0.4">
      <c r="B17" s="71" t="s">
        <v>40</v>
      </c>
      <c r="C17" s="55">
        <f t="shared" ref="C17:H17" si="1">SUM(C10:C16)</f>
        <v>0</v>
      </c>
      <c r="D17" s="55">
        <f t="shared" si="1"/>
        <v>1300000</v>
      </c>
      <c r="E17" s="55">
        <f t="shared" si="1"/>
        <v>880000</v>
      </c>
      <c r="F17" s="55">
        <f t="shared" si="1"/>
        <v>2180000</v>
      </c>
      <c r="G17" s="55">
        <f t="shared" si="1"/>
        <v>60000</v>
      </c>
      <c r="H17" s="72">
        <f t="shared" si="1"/>
        <v>2240000</v>
      </c>
      <c r="K17" s="81"/>
      <c r="L17" s="81"/>
    </row>
    <row r="18" spans="2:12" ht="4.9000000000000004" customHeight="1" thickTop="1" x14ac:dyDescent="0.35">
      <c r="B18" s="73"/>
      <c r="C18" s="56"/>
      <c r="D18" s="56"/>
      <c r="E18" s="56"/>
      <c r="F18" s="56"/>
      <c r="G18" s="56"/>
      <c r="H18" s="66"/>
      <c r="K18" s="52"/>
      <c r="L18" s="52"/>
    </row>
    <row r="19" spans="2:12" x14ac:dyDescent="0.35">
      <c r="B19" s="74" t="s">
        <v>41</v>
      </c>
      <c r="C19" s="57">
        <f t="shared" ref="C19:H19" si="2">+C17+C7</f>
        <v>10000000</v>
      </c>
      <c r="D19" s="57">
        <f t="shared" si="2"/>
        <v>4800000</v>
      </c>
      <c r="E19" s="57">
        <f t="shared" si="2"/>
        <v>1330000</v>
      </c>
      <c r="F19" s="57">
        <f t="shared" si="2"/>
        <v>16130000</v>
      </c>
      <c r="G19" s="57">
        <f t="shared" si="2"/>
        <v>310000</v>
      </c>
      <c r="H19" s="75">
        <f t="shared" si="2"/>
        <v>16440000</v>
      </c>
      <c r="K19" s="184">
        <f>+F19*K3</f>
        <v>12097500</v>
      </c>
      <c r="L19" s="86"/>
    </row>
    <row r="20" spans="2:12" ht="4.9000000000000004" customHeight="1" thickBot="1" x14ac:dyDescent="0.4">
      <c r="B20" s="76"/>
      <c r="C20" s="77"/>
      <c r="D20" s="77"/>
      <c r="E20" s="77"/>
      <c r="F20" s="77"/>
      <c r="G20" s="77"/>
      <c r="H20" s="78"/>
      <c r="K20" s="146"/>
      <c r="L20" s="88"/>
    </row>
    <row r="21" spans="2:12" ht="13.9" thickBot="1" x14ac:dyDescent="0.4"/>
    <row r="22" spans="2:12" x14ac:dyDescent="0.35">
      <c r="B22" s="262" t="s">
        <v>105</v>
      </c>
      <c r="C22" s="263"/>
      <c r="D22" s="263"/>
      <c r="E22" s="263"/>
      <c r="F22" s="263"/>
      <c r="G22" s="263"/>
      <c r="H22" s="264"/>
    </row>
    <row r="23" spans="2:12" ht="13.9" thickBot="1" x14ac:dyDescent="0.4">
      <c r="B23" s="266"/>
      <c r="C23" s="267"/>
      <c r="D23" s="267"/>
      <c r="E23" s="267"/>
      <c r="F23" s="267"/>
      <c r="G23" s="267"/>
      <c r="H23" s="268"/>
    </row>
    <row r="25" spans="2:12" x14ac:dyDescent="0.35">
      <c r="B25" s="2" t="s">
        <v>42</v>
      </c>
      <c r="F25" s="144"/>
    </row>
    <row r="26" spans="2:12" ht="13.9" thickBot="1" x14ac:dyDescent="0.4"/>
    <row r="27" spans="2:12" ht="13.9" thickBot="1" x14ac:dyDescent="0.4">
      <c r="B27" s="89" t="s">
        <v>43</v>
      </c>
      <c r="C27" s="90" t="s">
        <v>44</v>
      </c>
      <c r="D27" s="90" t="s">
        <v>45</v>
      </c>
      <c r="E27" s="91"/>
      <c r="F27" s="100" t="s">
        <v>44</v>
      </c>
      <c r="H27" s="41" t="s">
        <v>6</v>
      </c>
    </row>
    <row r="28" spans="2:12" x14ac:dyDescent="0.35">
      <c r="B28" s="92" t="s">
        <v>32</v>
      </c>
      <c r="C28" s="93">
        <v>1000000</v>
      </c>
      <c r="D28" s="94">
        <f>+K3</f>
        <v>0.75</v>
      </c>
      <c r="E28" s="91"/>
      <c r="F28" s="95">
        <f>ROUND(+C28*D28,0)</f>
        <v>750000</v>
      </c>
      <c r="H28" s="45"/>
    </row>
    <row r="29" spans="2:12" x14ac:dyDescent="0.35">
      <c r="B29" s="92" t="s">
        <v>35</v>
      </c>
      <c r="C29" s="93">
        <v>-100000</v>
      </c>
      <c r="D29" s="94">
        <f>+D28</f>
        <v>0.75</v>
      </c>
      <c r="E29" s="91"/>
      <c r="F29" s="93">
        <f>ROUND(+C29*D29,0)</f>
        <v>-75000</v>
      </c>
      <c r="H29" s="44"/>
    </row>
    <row r="30" spans="2:12" ht="13.9" thickBot="1" x14ac:dyDescent="0.4">
      <c r="B30" s="92" t="s">
        <v>36</v>
      </c>
      <c r="C30" s="93">
        <v>-20000</v>
      </c>
      <c r="D30" s="94">
        <f>+D29</f>
        <v>0.75</v>
      </c>
      <c r="E30" s="91"/>
      <c r="F30" s="93">
        <f>+C30*D30</f>
        <v>-15000</v>
      </c>
      <c r="H30" s="44"/>
    </row>
    <row r="31" spans="2:12" ht="13.9" thickBot="1" x14ac:dyDescent="0.4">
      <c r="B31" s="92" t="s">
        <v>37</v>
      </c>
      <c r="C31" s="93">
        <v>-400000</v>
      </c>
      <c r="D31" s="94">
        <f>+D30</f>
        <v>0.75</v>
      </c>
      <c r="E31" s="91"/>
      <c r="F31" s="93">
        <f>+C31*D31</f>
        <v>-300000</v>
      </c>
      <c r="H31" s="44"/>
      <c r="J31" s="140"/>
    </row>
    <row r="32" spans="2:12" x14ac:dyDescent="0.35">
      <c r="B32" s="92" t="s">
        <v>38</v>
      </c>
      <c r="C32" s="93">
        <v>-300000</v>
      </c>
      <c r="D32" s="94">
        <f>+D31</f>
        <v>0.75</v>
      </c>
      <c r="E32" s="91"/>
      <c r="F32" s="93">
        <f>+C32*D32</f>
        <v>-225000</v>
      </c>
      <c r="H32" s="44"/>
    </row>
    <row r="33" spans="2:13" ht="13.9" thickBot="1" x14ac:dyDescent="0.4">
      <c r="B33" s="96" t="s">
        <v>39</v>
      </c>
      <c r="C33" s="97">
        <v>2000000</v>
      </c>
      <c r="D33" s="98">
        <f>+D32</f>
        <v>0.75</v>
      </c>
      <c r="E33" s="91"/>
      <c r="F33" s="97">
        <f>+C33*D33</f>
        <v>1500000</v>
      </c>
      <c r="H33" s="118"/>
    </row>
    <row r="34" spans="2:13" ht="13.9" thickBot="1" x14ac:dyDescent="0.4">
      <c r="H34" s="42"/>
    </row>
    <row r="35" spans="2:13" x14ac:dyDescent="0.35">
      <c r="B35" s="26" t="s">
        <v>1</v>
      </c>
      <c r="C35" s="14"/>
      <c r="D35" s="14"/>
      <c r="E35" s="14"/>
      <c r="F35" s="14"/>
      <c r="G35" s="14"/>
      <c r="H35" s="258"/>
    </row>
    <row r="36" spans="2:13" ht="7.15" customHeight="1" thickBot="1" x14ac:dyDescent="0.4">
      <c r="B36" s="13"/>
      <c r="H36" s="259"/>
    </row>
    <row r="37" spans="2:13" ht="14.25" customHeight="1" x14ac:dyDescent="0.35">
      <c r="B37" s="262" t="s">
        <v>147</v>
      </c>
      <c r="C37" s="263"/>
      <c r="D37" s="263"/>
      <c r="E37" s="263"/>
      <c r="F37" s="263"/>
      <c r="G37" s="264"/>
      <c r="H37" s="259"/>
    </row>
    <row r="38" spans="2:13" ht="14.25" customHeight="1" x14ac:dyDescent="0.35">
      <c r="B38" s="227"/>
      <c r="C38" s="228"/>
      <c r="D38" s="228"/>
      <c r="E38" s="228"/>
      <c r="F38" s="228"/>
      <c r="G38" s="265"/>
      <c r="H38" s="259"/>
    </row>
    <row r="39" spans="2:13" ht="14.25" customHeight="1" thickBot="1" x14ac:dyDescent="0.4">
      <c r="B39" s="266"/>
      <c r="C39" s="267"/>
      <c r="D39" s="267"/>
      <c r="E39" s="267"/>
      <c r="F39" s="267"/>
      <c r="G39" s="268"/>
      <c r="H39" s="259"/>
    </row>
    <row r="40" spans="2:13" ht="10.15" customHeight="1" x14ac:dyDescent="0.35">
      <c r="B40" s="13"/>
      <c r="H40" s="259"/>
    </row>
    <row r="41" spans="2:13" ht="14.65" customHeight="1" thickBot="1" x14ac:dyDescent="0.4">
      <c r="B41" s="181" t="s">
        <v>48</v>
      </c>
      <c r="C41" s="194">
        <f>+D15</f>
        <v>2000000</v>
      </c>
      <c r="H41" s="259"/>
    </row>
    <row r="42" spans="2:13" ht="14.65" customHeight="1" thickBot="1" x14ac:dyDescent="0.4">
      <c r="B42" s="195" t="s">
        <v>49</v>
      </c>
      <c r="C42" s="196">
        <f>+C41*0.3</f>
        <v>600000</v>
      </c>
      <c r="H42" s="259"/>
    </row>
    <row r="43" spans="2:13" s="108" customFormat="1" ht="5.65" customHeight="1" thickBot="1" x14ac:dyDescent="0.4">
      <c r="B43" s="106"/>
      <c r="C43" s="107"/>
      <c r="H43" s="259"/>
      <c r="J43" s="109"/>
      <c r="K43" s="109"/>
      <c r="L43" s="109"/>
      <c r="M43" s="109"/>
    </row>
    <row r="44" spans="2:13" s="108" customFormat="1" ht="14.25" customHeight="1" x14ac:dyDescent="0.35">
      <c r="B44" s="112" t="s">
        <v>37</v>
      </c>
      <c r="C44" s="110">
        <f>+C31</f>
        <v>-400000</v>
      </c>
      <c r="H44" s="259"/>
      <c r="J44" s="109"/>
      <c r="K44" s="109"/>
      <c r="L44" s="109"/>
      <c r="M44" s="109"/>
    </row>
    <row r="45" spans="2:13" s="108" customFormat="1" ht="14.25" customHeight="1" thickBot="1" x14ac:dyDescent="0.4">
      <c r="B45" s="192" t="s">
        <v>38</v>
      </c>
      <c r="C45" s="193">
        <f>-C42-C44</f>
        <v>-200000</v>
      </c>
      <c r="H45" s="259"/>
      <c r="J45" s="109"/>
      <c r="K45" s="109"/>
      <c r="L45" s="109"/>
      <c r="M45" s="109"/>
    </row>
    <row r="46" spans="2:13" s="108" customFormat="1" ht="14.65" customHeight="1" thickBot="1" x14ac:dyDescent="0.4">
      <c r="B46" s="113" t="s">
        <v>50</v>
      </c>
      <c r="C46" s="111">
        <v>-100000</v>
      </c>
      <c r="H46" s="259"/>
      <c r="J46" s="109"/>
      <c r="K46" s="109"/>
      <c r="L46" s="109"/>
      <c r="M46" s="109"/>
    </row>
    <row r="47" spans="2:13" ht="14.65" customHeight="1" thickBot="1" x14ac:dyDescent="0.4">
      <c r="B47" s="197" t="s">
        <v>51</v>
      </c>
      <c r="C47" s="198">
        <f>SUM(C44:C46)</f>
        <v>-700000</v>
      </c>
      <c r="H47" s="259"/>
    </row>
    <row r="48" spans="2:13" ht="14.65" customHeight="1" thickBot="1" x14ac:dyDescent="0.4">
      <c r="B48" s="6"/>
      <c r="C48" s="7"/>
      <c r="D48" s="7"/>
      <c r="E48" s="7"/>
      <c r="F48" s="7"/>
      <c r="G48" s="7"/>
      <c r="H48" s="260"/>
    </row>
    <row r="49" spans="2:13" x14ac:dyDescent="0.35">
      <c r="H49" s="269"/>
    </row>
    <row r="50" spans="2:13" x14ac:dyDescent="0.35">
      <c r="H50" s="270"/>
    </row>
    <row r="51" spans="2:13" x14ac:dyDescent="0.35">
      <c r="H51" s="270"/>
    </row>
    <row r="52" spans="2:13" x14ac:dyDescent="0.35">
      <c r="B52" s="2" t="s">
        <v>106</v>
      </c>
      <c r="H52" s="270"/>
    </row>
    <row r="53" spans="2:13" ht="13.9" thickBot="1" x14ac:dyDescent="0.4">
      <c r="H53" s="270"/>
    </row>
    <row r="54" spans="2:13" ht="13.9" thickBot="1" x14ac:dyDescent="0.4">
      <c r="B54" s="232" t="s">
        <v>2</v>
      </c>
      <c r="C54" s="271"/>
      <c r="D54" s="271"/>
      <c r="E54" s="233"/>
      <c r="F54" s="41" t="s">
        <v>3</v>
      </c>
      <c r="G54" s="17" t="s">
        <v>4</v>
      </c>
      <c r="H54" s="258"/>
      <c r="K54" s="261" t="s">
        <v>31</v>
      </c>
      <c r="L54" s="261"/>
    </row>
    <row r="55" spans="2:13" x14ac:dyDescent="0.35">
      <c r="B55" s="16" t="s">
        <v>46</v>
      </c>
      <c r="C55" s="9">
        <v>1</v>
      </c>
      <c r="D55" s="9" t="s">
        <v>46</v>
      </c>
      <c r="E55" s="12"/>
      <c r="F55" s="104"/>
      <c r="G55" s="115"/>
      <c r="H55" s="259"/>
      <c r="J55" s="147" t="str">
        <f>+J5</f>
        <v>01.01</v>
      </c>
      <c r="K55" s="148">
        <f>+K5</f>
        <v>10462500</v>
      </c>
      <c r="L55" s="149">
        <f>+G61</f>
        <v>75000</v>
      </c>
      <c r="M55" s="147"/>
    </row>
    <row r="56" spans="2:13" x14ac:dyDescent="0.35">
      <c r="B56" s="103" t="s">
        <v>137</v>
      </c>
      <c r="E56" s="5"/>
      <c r="F56" s="101">
        <f>+F28</f>
        <v>750000</v>
      </c>
      <c r="G56" s="116"/>
      <c r="H56" s="259"/>
      <c r="J56" s="147"/>
      <c r="K56" s="150">
        <f>+F56</f>
        <v>750000</v>
      </c>
      <c r="L56" s="149">
        <f>+G65</f>
        <v>15000</v>
      </c>
      <c r="M56" s="147"/>
    </row>
    <row r="57" spans="2:13" x14ac:dyDescent="0.35">
      <c r="B57" s="13" t="s">
        <v>138</v>
      </c>
      <c r="E57" s="5"/>
      <c r="F57" s="101"/>
      <c r="G57" s="116">
        <f>+F56</f>
        <v>750000</v>
      </c>
      <c r="H57" s="259"/>
      <c r="J57" s="147"/>
      <c r="K57" s="151">
        <f>+G77</f>
        <v>1500000</v>
      </c>
      <c r="L57" s="152">
        <f>+G69</f>
        <v>300000</v>
      </c>
      <c r="M57" s="147"/>
    </row>
    <row r="58" spans="2:13" ht="13.9" thickBot="1" x14ac:dyDescent="0.4">
      <c r="B58" s="6" t="s">
        <v>139</v>
      </c>
      <c r="C58" s="7"/>
      <c r="D58" s="7"/>
      <c r="E58" s="8"/>
      <c r="F58" s="102"/>
      <c r="G58" s="117"/>
      <c r="H58" s="260"/>
      <c r="J58" s="147"/>
      <c r="K58" s="150"/>
      <c r="L58" s="153">
        <f>+G73</f>
        <v>225000</v>
      </c>
      <c r="M58" s="147"/>
    </row>
    <row r="59" spans="2:13" x14ac:dyDescent="0.35">
      <c r="B59" s="16" t="s">
        <v>46</v>
      </c>
      <c r="C59" s="9">
        <v>2</v>
      </c>
      <c r="D59" s="9" t="s">
        <v>46</v>
      </c>
      <c r="E59" s="12"/>
      <c r="F59" s="104"/>
      <c r="G59" s="115"/>
      <c r="H59" s="258"/>
      <c r="J59" s="147"/>
      <c r="K59" s="150"/>
      <c r="L59" s="153"/>
      <c r="M59" s="147"/>
    </row>
    <row r="60" spans="2:13" x14ac:dyDescent="0.35">
      <c r="B60" s="103" t="s">
        <v>138</v>
      </c>
      <c r="E60" s="5"/>
      <c r="F60" s="101">
        <f>-F29</f>
        <v>75000</v>
      </c>
      <c r="G60" s="116"/>
      <c r="H60" s="259"/>
      <c r="J60" s="147"/>
      <c r="K60" s="154"/>
      <c r="L60" s="155"/>
      <c r="M60" s="147"/>
    </row>
    <row r="61" spans="2:13" x14ac:dyDescent="0.35">
      <c r="B61" s="13" t="s">
        <v>137</v>
      </c>
      <c r="C61" s="99"/>
      <c r="E61" s="5"/>
      <c r="F61" s="101"/>
      <c r="G61" s="116">
        <f>+F60</f>
        <v>75000</v>
      </c>
      <c r="H61" s="259"/>
      <c r="J61" s="147"/>
      <c r="K61" s="156">
        <f>SUM(K55:K60)</f>
        <v>12712500</v>
      </c>
      <c r="L61" s="157">
        <f>SUM(L55:L60)</f>
        <v>615000</v>
      </c>
      <c r="M61" s="147"/>
    </row>
    <row r="62" spans="2:13" ht="13.9" thickBot="1" x14ac:dyDescent="0.4">
      <c r="B62" s="6" t="s">
        <v>140</v>
      </c>
      <c r="C62" s="7"/>
      <c r="D62" s="7"/>
      <c r="E62" s="8"/>
      <c r="F62" s="102"/>
      <c r="G62" s="117"/>
      <c r="H62" s="260"/>
      <c r="J62" s="147"/>
      <c r="K62" s="158"/>
      <c r="L62" s="188">
        <f>+K61-L61</f>
        <v>12097500</v>
      </c>
      <c r="M62" s="147"/>
    </row>
    <row r="63" spans="2:13" x14ac:dyDescent="0.35">
      <c r="B63" s="16" t="s">
        <v>46</v>
      </c>
      <c r="C63" s="9">
        <v>3</v>
      </c>
      <c r="D63" s="9" t="s">
        <v>46</v>
      </c>
      <c r="E63" s="12"/>
      <c r="F63" s="104"/>
      <c r="G63" s="115"/>
      <c r="H63" s="258"/>
      <c r="J63" s="147"/>
      <c r="K63" s="189">
        <f>+K3</f>
        <v>0.75</v>
      </c>
      <c r="L63" s="157">
        <f>+K63*F19</f>
        <v>12097500</v>
      </c>
      <c r="M63" s="147"/>
    </row>
    <row r="64" spans="2:13" x14ac:dyDescent="0.35">
      <c r="B64" s="103" t="s">
        <v>138</v>
      </c>
      <c r="E64" s="5"/>
      <c r="F64" s="101">
        <f>-F30</f>
        <v>15000</v>
      </c>
      <c r="G64" s="116"/>
      <c r="H64" s="259"/>
      <c r="J64" s="147"/>
      <c r="K64" s="190"/>
      <c r="L64" s="191">
        <f>+L62-L63</f>
        <v>0</v>
      </c>
      <c r="M64" s="147"/>
    </row>
    <row r="65" spans="2:13" x14ac:dyDescent="0.35">
      <c r="B65" s="13" t="s">
        <v>137</v>
      </c>
      <c r="C65" s="99"/>
      <c r="E65" s="5"/>
      <c r="F65" s="101"/>
      <c r="G65" s="116">
        <f>+F64</f>
        <v>15000</v>
      </c>
      <c r="H65" s="259"/>
      <c r="J65" s="147"/>
      <c r="K65" s="153"/>
      <c r="L65" s="152"/>
      <c r="M65" s="147"/>
    </row>
    <row r="66" spans="2:13" ht="13.9" thickBot="1" x14ac:dyDescent="0.4">
      <c r="B66" s="6" t="s">
        <v>141</v>
      </c>
      <c r="C66" s="7"/>
      <c r="D66" s="7"/>
      <c r="E66" s="8"/>
      <c r="F66" s="102"/>
      <c r="G66" s="117"/>
      <c r="H66" s="260"/>
      <c r="J66" s="147"/>
      <c r="K66" s="153"/>
      <c r="L66" s="152"/>
      <c r="M66" s="147"/>
    </row>
    <row r="67" spans="2:13" x14ac:dyDescent="0.35">
      <c r="B67" s="16" t="s">
        <v>46</v>
      </c>
      <c r="C67" s="9">
        <v>4</v>
      </c>
      <c r="D67" s="9" t="s">
        <v>46</v>
      </c>
      <c r="E67" s="12"/>
      <c r="F67" s="104"/>
      <c r="G67" s="115"/>
      <c r="H67" s="258"/>
      <c r="J67" s="147"/>
      <c r="K67" s="152"/>
      <c r="L67" s="152"/>
      <c r="M67" s="147"/>
    </row>
    <row r="68" spans="2:13" x14ac:dyDescent="0.35">
      <c r="B68" s="103" t="s">
        <v>142</v>
      </c>
      <c r="E68" s="5"/>
      <c r="F68" s="101">
        <f>-F31</f>
        <v>300000</v>
      </c>
      <c r="G68" s="116"/>
      <c r="H68" s="259"/>
      <c r="J68" s="147"/>
      <c r="K68" s="160"/>
      <c r="L68" s="160"/>
      <c r="M68" s="147"/>
    </row>
    <row r="69" spans="2:13" x14ac:dyDescent="0.35">
      <c r="B69" s="13" t="s">
        <v>137</v>
      </c>
      <c r="C69" s="99"/>
      <c r="E69" s="5"/>
      <c r="F69" s="101"/>
      <c r="G69" s="116">
        <f>+F68</f>
        <v>300000</v>
      </c>
      <c r="H69" s="259"/>
      <c r="J69" s="147"/>
      <c r="K69" s="157"/>
      <c r="L69" s="157"/>
      <c r="M69" s="147"/>
    </row>
    <row r="70" spans="2:13" ht="13.9" thickBot="1" x14ac:dyDescent="0.4">
      <c r="B70" s="6" t="s">
        <v>143</v>
      </c>
      <c r="C70" s="7"/>
      <c r="D70" s="7"/>
      <c r="E70" s="8"/>
      <c r="F70" s="102"/>
      <c r="G70" s="117"/>
      <c r="H70" s="260"/>
      <c r="J70" s="147"/>
      <c r="K70" s="159"/>
      <c r="L70" s="159"/>
      <c r="M70" s="147"/>
    </row>
    <row r="71" spans="2:13" x14ac:dyDescent="0.35">
      <c r="B71" s="16" t="s">
        <v>46</v>
      </c>
      <c r="C71" s="9">
        <v>5</v>
      </c>
      <c r="D71" s="9" t="s">
        <v>46</v>
      </c>
      <c r="E71" s="12"/>
      <c r="F71" s="104"/>
      <c r="G71" s="115"/>
      <c r="H71" s="258"/>
      <c r="J71" s="109"/>
      <c r="K71" s="109"/>
      <c r="L71" s="109"/>
      <c r="M71" s="109"/>
    </row>
    <row r="72" spans="2:13" x14ac:dyDescent="0.35">
      <c r="B72" s="103" t="s">
        <v>142</v>
      </c>
      <c r="E72" s="5"/>
      <c r="F72" s="101">
        <f>-F32</f>
        <v>225000</v>
      </c>
      <c r="G72" s="116"/>
      <c r="H72" s="259"/>
    </row>
    <row r="73" spans="2:13" x14ac:dyDescent="0.35">
      <c r="B73" s="13" t="s">
        <v>137</v>
      </c>
      <c r="C73" s="99"/>
      <c r="E73" s="5"/>
      <c r="F73" s="101"/>
      <c r="G73" s="116">
        <f>+F72</f>
        <v>225000</v>
      </c>
      <c r="H73" s="259"/>
    </row>
    <row r="74" spans="2:13" ht="13.9" thickBot="1" x14ac:dyDescent="0.4">
      <c r="B74" s="6" t="s">
        <v>144</v>
      </c>
      <c r="C74" s="7"/>
      <c r="D74" s="7"/>
      <c r="E74" s="8"/>
      <c r="F74" s="102"/>
      <c r="G74" s="117"/>
      <c r="H74" s="260"/>
    </row>
    <row r="75" spans="2:13" x14ac:dyDescent="0.35">
      <c r="B75" s="16" t="s">
        <v>46</v>
      </c>
      <c r="C75" s="9">
        <v>6</v>
      </c>
      <c r="D75" s="9" t="s">
        <v>46</v>
      </c>
      <c r="E75" s="12"/>
      <c r="F75" s="104"/>
      <c r="G75" s="115"/>
      <c r="H75" s="259"/>
    </row>
    <row r="76" spans="2:13" ht="14.25" customHeight="1" x14ac:dyDescent="0.35">
      <c r="B76" s="103" t="s">
        <v>137</v>
      </c>
      <c r="E76" s="5"/>
      <c r="F76" s="101">
        <f>+F33</f>
        <v>1500000</v>
      </c>
      <c r="G76" s="116"/>
      <c r="H76" s="259"/>
    </row>
    <row r="77" spans="2:13" ht="14.25" customHeight="1" x14ac:dyDescent="0.35">
      <c r="B77" s="13" t="s">
        <v>145</v>
      </c>
      <c r="C77" s="99"/>
      <c r="E77" s="5"/>
      <c r="F77" s="101"/>
      <c r="G77" s="116">
        <f>+F76</f>
        <v>1500000</v>
      </c>
      <c r="H77" s="259"/>
    </row>
    <row r="78" spans="2:13" ht="14.65" customHeight="1" thickBot="1" x14ac:dyDescent="0.4">
      <c r="B78" s="6" t="s">
        <v>146</v>
      </c>
      <c r="C78" s="7"/>
      <c r="D78" s="7"/>
      <c r="E78" s="8"/>
      <c r="F78" s="102"/>
      <c r="G78" s="117"/>
      <c r="H78" s="260"/>
    </row>
    <row r="79" spans="2:13" ht="13.9" thickBot="1" x14ac:dyDescent="0.4">
      <c r="H79" s="41"/>
    </row>
  </sheetData>
  <mergeCells count="18">
    <mergeCell ref="B2:L2"/>
    <mergeCell ref="K4:L4"/>
    <mergeCell ref="B22:H23"/>
    <mergeCell ref="D4:D5"/>
    <mergeCell ref="F4:F5"/>
    <mergeCell ref="K14:L14"/>
    <mergeCell ref="B4:B6"/>
    <mergeCell ref="B37:G39"/>
    <mergeCell ref="H35:H48"/>
    <mergeCell ref="H49:H53"/>
    <mergeCell ref="H54:H58"/>
    <mergeCell ref="H59:H62"/>
    <mergeCell ref="B54:E54"/>
    <mergeCell ref="H67:H70"/>
    <mergeCell ref="H71:H74"/>
    <mergeCell ref="H75:H78"/>
    <mergeCell ref="K54:L54"/>
    <mergeCell ref="H63:H6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3DEA-ECC9-4FE0-830C-F9C67514C32F}">
  <dimension ref="B1:M85"/>
  <sheetViews>
    <sheetView showGridLines="0" zoomScale="140" zoomScaleNormal="140" workbookViewId="0">
      <selection activeCell="H7" sqref="A7:H8"/>
    </sheetView>
  </sheetViews>
  <sheetFormatPr baseColWidth="10" defaultRowHeight="13.5" x14ac:dyDescent="0.35"/>
  <cols>
    <col min="1" max="1" width="3.796875" style="3" customWidth="1"/>
    <col min="2" max="2" width="11.19921875" style="3" customWidth="1"/>
    <col min="3" max="3" width="26.3984375" style="3" customWidth="1"/>
    <col min="4" max="4" width="11.3984375" style="3" bestFit="1" customWidth="1"/>
    <col min="5" max="5" width="15.9296875" style="3" customWidth="1"/>
    <col min="6" max="6" width="16.265625" style="3" customWidth="1"/>
    <col min="7" max="7" width="11.796875" style="3" bestFit="1" customWidth="1"/>
    <col min="8" max="8" width="11.6640625" style="3" bestFit="1" customWidth="1"/>
    <col min="9" max="11" width="10.6640625" style="3"/>
    <col min="12" max="12" width="11.9296875" style="3" bestFit="1" customWidth="1"/>
    <col min="13" max="13" width="11.53125" style="3" bestFit="1" customWidth="1"/>
    <col min="14" max="16384" width="10.6640625" style="3"/>
  </cols>
  <sheetData>
    <row r="1" spans="2:13" ht="13.9" thickBot="1" x14ac:dyDescent="0.4"/>
    <row r="2" spans="2:13" x14ac:dyDescent="0.35">
      <c r="B2" s="287" t="s">
        <v>109</v>
      </c>
      <c r="C2" s="288"/>
      <c r="D2" s="288"/>
      <c r="E2" s="288"/>
      <c r="F2" s="288"/>
      <c r="G2" s="289"/>
    </row>
    <row r="3" spans="2:13" x14ac:dyDescent="0.35">
      <c r="B3" s="290"/>
      <c r="C3" s="291"/>
      <c r="D3" s="291"/>
      <c r="E3" s="291"/>
      <c r="F3" s="291"/>
      <c r="G3" s="292"/>
    </row>
    <row r="4" spans="2:13" ht="13.9" thickBot="1" x14ac:dyDescent="0.4">
      <c r="B4" s="293"/>
      <c r="C4" s="294"/>
      <c r="D4" s="294"/>
      <c r="E4" s="294"/>
      <c r="F4" s="294"/>
      <c r="G4" s="295"/>
    </row>
    <row r="6" spans="2:13" ht="6.75" customHeight="1" thickBot="1" x14ac:dyDescent="0.4"/>
    <row r="7" spans="2:13" ht="13.9" thickBot="1" x14ac:dyDescent="0.4">
      <c r="B7" s="121" t="s">
        <v>52</v>
      </c>
      <c r="C7" s="122" t="s">
        <v>53</v>
      </c>
      <c r="D7" s="123" t="s">
        <v>54</v>
      </c>
      <c r="E7" s="123" t="s">
        <v>55</v>
      </c>
      <c r="F7" s="123" t="s">
        <v>107</v>
      </c>
    </row>
    <row r="8" spans="2:13" ht="13.9" thickBot="1" x14ac:dyDescent="0.4">
      <c r="B8" s="30" t="s">
        <v>56</v>
      </c>
      <c r="C8" s="31" t="s">
        <v>57</v>
      </c>
      <c r="D8" s="34">
        <v>350</v>
      </c>
      <c r="E8" s="35">
        <v>40000</v>
      </c>
      <c r="F8" s="32">
        <f>+E8*D8</f>
        <v>14000000</v>
      </c>
    </row>
    <row r="9" spans="2:13" ht="13.9" thickBot="1" x14ac:dyDescent="0.4">
      <c r="B9" s="30" t="s">
        <v>58</v>
      </c>
      <c r="C9" s="31" t="s">
        <v>59</v>
      </c>
      <c r="D9" s="124"/>
      <c r="E9" s="125"/>
      <c r="F9" s="32">
        <v>400000</v>
      </c>
    </row>
    <row r="10" spans="2:13" ht="13.9" thickBot="1" x14ac:dyDescent="0.4">
      <c r="B10" s="30" t="s">
        <v>56</v>
      </c>
      <c r="C10" s="31" t="s">
        <v>108</v>
      </c>
      <c r="D10" s="124"/>
      <c r="E10" s="125"/>
      <c r="F10" s="32">
        <v>76000</v>
      </c>
    </row>
    <row r="12" spans="2:13" ht="13.9" thickBot="1" x14ac:dyDescent="0.4"/>
    <row r="13" spans="2:13" ht="14.65" customHeight="1" thickBot="1" x14ac:dyDescent="0.4">
      <c r="B13" s="126" t="s">
        <v>62</v>
      </c>
      <c r="C13" s="271" t="s">
        <v>2</v>
      </c>
      <c r="D13" s="233"/>
      <c r="E13" s="41" t="s">
        <v>3</v>
      </c>
      <c r="F13" s="41" t="s">
        <v>4</v>
      </c>
      <c r="I13" s="126" t="s">
        <v>62</v>
      </c>
      <c r="J13" s="271" t="s">
        <v>2</v>
      </c>
      <c r="K13" s="233"/>
      <c r="L13" s="41" t="s">
        <v>3</v>
      </c>
      <c r="M13" s="41" t="s">
        <v>4</v>
      </c>
    </row>
    <row r="14" spans="2:13" ht="14.25" customHeight="1" x14ac:dyDescent="0.35">
      <c r="B14" s="39" t="s">
        <v>60</v>
      </c>
      <c r="C14" s="237" t="s">
        <v>61</v>
      </c>
      <c r="D14" s="236"/>
      <c r="E14" s="101"/>
      <c r="F14" s="101"/>
      <c r="I14" s="39" t="s">
        <v>60</v>
      </c>
      <c r="J14" s="237" t="s">
        <v>61</v>
      </c>
      <c r="K14" s="236"/>
      <c r="L14" s="101"/>
      <c r="M14" s="101"/>
    </row>
    <row r="15" spans="2:13" x14ac:dyDescent="0.35">
      <c r="B15" s="38" t="s">
        <v>56</v>
      </c>
      <c r="C15" s="3" t="str">
        <f>+C8</f>
        <v>1.11.1001 SQM-B</v>
      </c>
      <c r="D15" s="5"/>
      <c r="E15" s="101">
        <f>+F8+F9</f>
        <v>14400000</v>
      </c>
      <c r="F15" s="101"/>
      <c r="I15" s="38" t="s">
        <v>56</v>
      </c>
      <c r="J15" s="3" t="str">
        <f>+C8</f>
        <v>1.11.1001 SQM-B</v>
      </c>
      <c r="K15" s="5"/>
      <c r="L15" s="101">
        <f>+F8</f>
        <v>14000000</v>
      </c>
      <c r="M15" s="101"/>
    </row>
    <row r="16" spans="2:13" x14ac:dyDescent="0.35">
      <c r="B16" s="38" t="s">
        <v>56</v>
      </c>
      <c r="C16" s="3" t="str">
        <f>+C10</f>
        <v>1.14.012 IVA CF</v>
      </c>
      <c r="D16" s="5"/>
      <c r="E16" s="101">
        <f>+F10</f>
        <v>76000</v>
      </c>
      <c r="F16" s="101"/>
      <c r="I16" s="38" t="s">
        <v>58</v>
      </c>
      <c r="J16" s="3" t="str">
        <f>+C9</f>
        <v>5.21.02.01 Comisiones</v>
      </c>
      <c r="K16" s="5"/>
      <c r="L16" s="101">
        <f>+F9</f>
        <v>400000</v>
      </c>
      <c r="M16" s="101"/>
    </row>
    <row r="17" spans="2:13" x14ac:dyDescent="0.35">
      <c r="B17" s="38" t="s">
        <v>148</v>
      </c>
      <c r="C17" s="3" t="s">
        <v>149</v>
      </c>
      <c r="D17" s="5"/>
      <c r="E17" s="101"/>
      <c r="F17" s="101">
        <f>+E15+E16</f>
        <v>14476000</v>
      </c>
      <c r="I17" s="38" t="str">
        <f>+B16</f>
        <v>Activo</v>
      </c>
      <c r="J17" s="3" t="str">
        <f>+C16</f>
        <v>1.14.012 IVA CF</v>
      </c>
      <c r="K17" s="5"/>
      <c r="L17" s="101">
        <f>+E16</f>
        <v>76000</v>
      </c>
      <c r="M17" s="101"/>
    </row>
    <row r="18" spans="2:13" x14ac:dyDescent="0.35">
      <c r="B18" s="38"/>
      <c r="C18" s="10"/>
      <c r="D18" s="5"/>
      <c r="E18" s="101"/>
      <c r="F18" s="101"/>
      <c r="I18" s="38" t="str">
        <f>+B17</f>
        <v>Pasivo</v>
      </c>
      <c r="J18" s="199" t="str">
        <f>+C17</f>
        <v>Cuenta por Pagar</v>
      </c>
      <c r="K18" s="5"/>
      <c r="L18" s="101"/>
      <c r="M18" s="101">
        <f>+L15+L16+L17</f>
        <v>14476000</v>
      </c>
    </row>
    <row r="19" spans="2:13" x14ac:dyDescent="0.35">
      <c r="B19" s="38"/>
      <c r="C19" s="3" t="s">
        <v>63</v>
      </c>
      <c r="D19" s="5"/>
      <c r="E19" s="101"/>
      <c r="F19" s="101"/>
      <c r="I19" s="38"/>
      <c r="J19" s="3" t="s">
        <v>63</v>
      </c>
      <c r="K19" s="5"/>
      <c r="L19" s="101"/>
      <c r="M19" s="101"/>
    </row>
    <row r="20" spans="2:13" ht="13.9" thickBot="1" x14ac:dyDescent="0.4">
      <c r="B20" s="40"/>
      <c r="C20" s="7"/>
      <c r="D20" s="8"/>
      <c r="E20" s="102"/>
      <c r="F20" s="102"/>
      <c r="I20" s="40"/>
      <c r="J20" s="7"/>
      <c r="K20" s="8"/>
      <c r="L20" s="102"/>
      <c r="M20" s="102"/>
    </row>
    <row r="22" spans="2:13" ht="13.9" thickBot="1" x14ac:dyDescent="0.4"/>
    <row r="23" spans="2:13" ht="27.4" thickBot="1" x14ac:dyDescent="0.4">
      <c r="B23" s="121" t="s">
        <v>52</v>
      </c>
      <c r="C23" s="122" t="s">
        <v>5</v>
      </c>
      <c r="D23" s="123" t="s">
        <v>54</v>
      </c>
      <c r="E23" s="123" t="s">
        <v>110</v>
      </c>
      <c r="F23" s="123" t="s">
        <v>10</v>
      </c>
      <c r="H23" s="179" t="s">
        <v>150</v>
      </c>
    </row>
    <row r="24" spans="2:13" ht="13.9" thickBot="1" x14ac:dyDescent="0.4">
      <c r="B24" s="30" t="s">
        <v>56</v>
      </c>
      <c r="C24" s="31" t="s">
        <v>57</v>
      </c>
      <c r="D24" s="34">
        <v>350</v>
      </c>
      <c r="E24" s="35">
        <v>48000</v>
      </c>
      <c r="F24" s="200">
        <f>+D24*E24</f>
        <v>16800000</v>
      </c>
      <c r="G24" s="99">
        <f>+E15</f>
        <v>14400000</v>
      </c>
      <c r="H24" s="201">
        <f>+F24-G24</f>
        <v>2400000</v>
      </c>
    </row>
    <row r="26" spans="2:13" ht="13.9" thickBot="1" x14ac:dyDescent="0.4"/>
    <row r="27" spans="2:13" ht="13.9" thickBot="1" x14ac:dyDescent="0.4">
      <c r="B27" s="126" t="s">
        <v>62</v>
      </c>
      <c r="C27" s="271" t="s">
        <v>2</v>
      </c>
      <c r="D27" s="233"/>
      <c r="E27" s="41" t="s">
        <v>3</v>
      </c>
      <c r="F27" s="41" t="s">
        <v>4</v>
      </c>
    </row>
    <row r="28" spans="2:13" x14ac:dyDescent="0.35">
      <c r="B28" s="39" t="s">
        <v>34</v>
      </c>
      <c r="C28" s="237" t="s">
        <v>64</v>
      </c>
      <c r="D28" s="236"/>
      <c r="E28" s="101"/>
      <c r="F28" s="101"/>
    </row>
    <row r="29" spans="2:13" x14ac:dyDescent="0.35">
      <c r="B29" s="38" t="s">
        <v>56</v>
      </c>
      <c r="C29" s="199" t="str">
        <f>+C24</f>
        <v>1.11.1001 SQM-B</v>
      </c>
      <c r="D29" s="15"/>
      <c r="E29" s="101">
        <f>+H24</f>
        <v>2400000</v>
      </c>
      <c r="F29" s="101"/>
    </row>
    <row r="30" spans="2:13" x14ac:dyDescent="0.35">
      <c r="B30" s="213" t="s">
        <v>18</v>
      </c>
      <c r="C30" s="217" t="s">
        <v>47</v>
      </c>
      <c r="D30" s="215"/>
      <c r="E30" s="216"/>
      <c r="F30" s="216">
        <f>+E29</f>
        <v>2400000</v>
      </c>
    </row>
    <row r="31" spans="2:13" x14ac:dyDescent="0.35">
      <c r="B31" s="38"/>
      <c r="D31" s="5"/>
      <c r="E31" s="101"/>
      <c r="F31" s="101"/>
    </row>
    <row r="32" spans="2:13" x14ac:dyDescent="0.35">
      <c r="B32" s="38"/>
      <c r="C32" s="10"/>
      <c r="D32" s="5"/>
      <c r="E32" s="101"/>
      <c r="F32" s="101"/>
    </row>
    <row r="33" spans="2:8" x14ac:dyDescent="0.35">
      <c r="B33" s="38"/>
      <c r="C33" s="3" t="s">
        <v>65</v>
      </c>
      <c r="D33" s="5"/>
      <c r="E33" s="101"/>
      <c r="F33" s="101"/>
    </row>
    <row r="34" spans="2:8" ht="13.9" thickBot="1" x14ac:dyDescent="0.4">
      <c r="B34" s="40"/>
      <c r="C34" s="7"/>
      <c r="D34" s="8"/>
      <c r="E34" s="102"/>
      <c r="F34" s="102"/>
    </row>
    <row r="35" spans="2:8" ht="13.9" thickBot="1" x14ac:dyDescent="0.4"/>
    <row r="36" spans="2:8" ht="13.5" customHeight="1" x14ac:dyDescent="0.35">
      <c r="B36" s="278" t="s">
        <v>112</v>
      </c>
      <c r="C36" s="279"/>
      <c r="D36" s="279"/>
      <c r="E36" s="279"/>
      <c r="F36" s="280"/>
    </row>
    <row r="37" spans="2:8" ht="13.9" thickBot="1" x14ac:dyDescent="0.4">
      <c r="B37" s="281"/>
      <c r="C37" s="282"/>
      <c r="D37" s="282"/>
      <c r="E37" s="282"/>
      <c r="F37" s="283"/>
    </row>
    <row r="38" spans="2:8" ht="13.9" thickBot="1" x14ac:dyDescent="0.4">
      <c r="B38" s="202"/>
      <c r="C38" s="202"/>
      <c r="D38" s="202"/>
      <c r="E38" s="202"/>
      <c r="F38" s="202"/>
    </row>
    <row r="39" spans="2:8" ht="13.9" thickBot="1" x14ac:dyDescent="0.4">
      <c r="B39" s="121" t="s">
        <v>52</v>
      </c>
      <c r="C39" s="122" t="s">
        <v>53</v>
      </c>
      <c r="D39" s="123" t="s">
        <v>54</v>
      </c>
      <c r="E39" s="123" t="s">
        <v>55</v>
      </c>
      <c r="F39" s="123" t="s">
        <v>107</v>
      </c>
    </row>
    <row r="40" spans="2:8" ht="13.9" thickBot="1" x14ac:dyDescent="0.4">
      <c r="B40" s="30" t="s">
        <v>56</v>
      </c>
      <c r="C40" s="31" t="s">
        <v>57</v>
      </c>
      <c r="D40" s="34">
        <v>350</v>
      </c>
      <c r="E40" s="35">
        <v>40000</v>
      </c>
      <c r="F40" s="32">
        <f>+E40*D40</f>
        <v>14000000</v>
      </c>
      <c r="H40" s="99">
        <f>+F40+E45</f>
        <v>14392000</v>
      </c>
    </row>
    <row r="41" spans="2:8" x14ac:dyDescent="0.35">
      <c r="B41" s="202"/>
      <c r="C41" s="202"/>
      <c r="D41" s="202"/>
      <c r="E41" s="203">
        <v>2.8000000000000001E-2</v>
      </c>
      <c r="F41" s="204">
        <f>ROUND(+F40*E41,0)</f>
        <v>392000</v>
      </c>
    </row>
    <row r="42" spans="2:8" ht="13.9" thickBot="1" x14ac:dyDescent="0.4"/>
    <row r="43" spans="2:8" ht="13.9" thickBot="1" x14ac:dyDescent="0.4">
      <c r="B43" s="126" t="s">
        <v>62</v>
      </c>
      <c r="C43" s="271" t="s">
        <v>2</v>
      </c>
      <c r="D43" s="233"/>
      <c r="E43" s="41" t="s">
        <v>3</v>
      </c>
      <c r="F43" s="41" t="s">
        <v>4</v>
      </c>
    </row>
    <row r="44" spans="2:8" x14ac:dyDescent="0.35">
      <c r="B44" s="39" t="s">
        <v>34</v>
      </c>
      <c r="C44" s="237" t="s">
        <v>111</v>
      </c>
      <c r="D44" s="236"/>
      <c r="E44" s="101"/>
      <c r="F44" s="101"/>
    </row>
    <row r="45" spans="2:8" x14ac:dyDescent="0.35">
      <c r="B45" s="38" t="str">
        <f>+B40</f>
        <v>Activo</v>
      </c>
      <c r="C45" s="199" t="str">
        <f>+C40</f>
        <v>1.11.1001 SQM-B</v>
      </c>
      <c r="D45" s="15"/>
      <c r="E45" s="101">
        <f>+F41</f>
        <v>392000</v>
      </c>
      <c r="F45" s="101"/>
    </row>
    <row r="46" spans="2:8" x14ac:dyDescent="0.35">
      <c r="B46" s="38" t="s">
        <v>72</v>
      </c>
      <c r="C46" s="199" t="s">
        <v>151</v>
      </c>
      <c r="D46" s="15"/>
      <c r="E46" s="101"/>
      <c r="F46" s="101">
        <f>+E45</f>
        <v>392000</v>
      </c>
    </row>
    <row r="47" spans="2:8" ht="7.5" customHeight="1" x14ac:dyDescent="0.35">
      <c r="B47" s="38"/>
      <c r="C47" s="10"/>
      <c r="D47" s="5"/>
      <c r="E47" s="101"/>
      <c r="F47" s="101"/>
    </row>
    <row r="48" spans="2:8" x14ac:dyDescent="0.35">
      <c r="B48" s="38"/>
      <c r="C48" s="3" t="s">
        <v>113</v>
      </c>
      <c r="D48" s="5"/>
      <c r="E48" s="101"/>
      <c r="F48" s="101"/>
    </row>
    <row r="49" spans="2:8" ht="6" customHeight="1" thickBot="1" x14ac:dyDescent="0.4">
      <c r="B49" s="40"/>
      <c r="C49" s="7"/>
      <c r="D49" s="8"/>
      <c r="E49" s="102"/>
      <c r="F49" s="102"/>
    </row>
    <row r="51" spans="2:8" ht="13.9" thickBot="1" x14ac:dyDescent="0.4"/>
    <row r="52" spans="2:8" ht="13.9" thickBot="1" x14ac:dyDescent="0.4">
      <c r="B52" s="284" t="s">
        <v>114</v>
      </c>
      <c r="C52" s="285"/>
      <c r="D52" s="285"/>
      <c r="E52" s="285"/>
      <c r="F52" s="286"/>
    </row>
    <row r="53" spans="2:8" ht="13.9" thickBot="1" x14ac:dyDescent="0.4"/>
    <row r="54" spans="2:8" ht="13.9" thickBot="1" x14ac:dyDescent="0.4">
      <c r="B54" s="121" t="s">
        <v>52</v>
      </c>
      <c r="C54" s="122" t="s">
        <v>53</v>
      </c>
      <c r="D54" s="123" t="s">
        <v>54</v>
      </c>
      <c r="E54" s="123" t="s">
        <v>55</v>
      </c>
      <c r="F54" s="123" t="s">
        <v>107</v>
      </c>
      <c r="G54" s="179" t="s">
        <v>152</v>
      </c>
      <c r="H54" s="179" t="s">
        <v>150</v>
      </c>
    </row>
    <row r="55" spans="2:8" ht="13.9" thickBot="1" x14ac:dyDescent="0.4">
      <c r="B55" s="30" t="s">
        <v>56</v>
      </c>
      <c r="C55" s="31" t="s">
        <v>57</v>
      </c>
      <c r="D55" s="34">
        <v>350</v>
      </c>
      <c r="E55" s="35">
        <v>45000</v>
      </c>
      <c r="F55" s="32">
        <f>+E55*D55</f>
        <v>15750000</v>
      </c>
      <c r="G55" s="211">
        <f>+E15+E29</f>
        <v>16800000</v>
      </c>
      <c r="H55" s="180">
        <f>+G55-F55</f>
        <v>1050000</v>
      </c>
    </row>
    <row r="56" spans="2:8" ht="13.9" thickBot="1" x14ac:dyDescent="0.4">
      <c r="B56" s="30" t="s">
        <v>58</v>
      </c>
      <c r="C56" s="31" t="s">
        <v>59</v>
      </c>
      <c r="D56" s="124"/>
      <c r="E56" s="125"/>
      <c r="F56" s="32">
        <v>180000</v>
      </c>
    </row>
    <row r="57" spans="2:8" ht="13.9" thickBot="1" x14ac:dyDescent="0.4">
      <c r="B57" s="205" t="s">
        <v>56</v>
      </c>
      <c r="C57" s="125" t="s">
        <v>108</v>
      </c>
      <c r="D57" s="124"/>
      <c r="E57" s="125"/>
      <c r="F57" s="206">
        <f>+F56*0.19</f>
        <v>34200</v>
      </c>
    </row>
    <row r="58" spans="2:8" ht="13.9" thickBot="1" x14ac:dyDescent="0.4">
      <c r="B58" s="207" t="str">
        <f>+B30</f>
        <v>Patrimonio</v>
      </c>
      <c r="C58" s="208" t="str">
        <f>+C30</f>
        <v>Otras Reservas</v>
      </c>
      <c r="D58" s="209"/>
      <c r="E58" s="209"/>
      <c r="F58" s="210">
        <f>+F30</f>
        <v>2400000</v>
      </c>
    </row>
    <row r="59" spans="2:8" ht="13.9" thickBot="1" x14ac:dyDescent="0.4"/>
    <row r="60" spans="2:8" ht="13.9" thickBot="1" x14ac:dyDescent="0.4">
      <c r="B60" s="126" t="s">
        <v>62</v>
      </c>
      <c r="C60" s="271" t="s">
        <v>2</v>
      </c>
      <c r="D60" s="233"/>
      <c r="E60" s="41" t="s">
        <v>3</v>
      </c>
      <c r="F60" s="41" t="s">
        <v>4</v>
      </c>
    </row>
    <row r="61" spans="2:8" x14ac:dyDescent="0.35">
      <c r="B61" s="39" t="s">
        <v>117</v>
      </c>
      <c r="C61" s="237" t="s">
        <v>115</v>
      </c>
      <c r="D61" s="236"/>
      <c r="E61" s="101"/>
      <c r="F61" s="101"/>
    </row>
    <row r="62" spans="2:8" x14ac:dyDescent="0.35">
      <c r="B62" s="38" t="s">
        <v>56</v>
      </c>
      <c r="C62" s="199" t="str">
        <f>+C55</f>
        <v>1.11.1001 SQM-B</v>
      </c>
      <c r="D62" s="15"/>
      <c r="E62" s="101">
        <f>+H55</f>
        <v>1050000</v>
      </c>
      <c r="F62" s="101"/>
    </row>
    <row r="63" spans="2:8" x14ac:dyDescent="0.35">
      <c r="B63" s="213" t="s">
        <v>18</v>
      </c>
      <c r="C63" s="217" t="str">
        <f>+C58</f>
        <v>Otras Reservas</v>
      </c>
      <c r="D63" s="215"/>
      <c r="E63" s="216"/>
      <c r="F63" s="216">
        <f>+E62</f>
        <v>1050000</v>
      </c>
    </row>
    <row r="64" spans="2:8" x14ac:dyDescent="0.35">
      <c r="B64" s="38"/>
      <c r="C64" s="3" t="s">
        <v>118</v>
      </c>
      <c r="D64" s="5"/>
      <c r="E64" s="101"/>
      <c r="F64" s="101"/>
    </row>
    <row r="65" spans="2:6" ht="13.9" thickBot="1" x14ac:dyDescent="0.4">
      <c r="B65" s="40"/>
      <c r="C65" s="7"/>
      <c r="D65" s="8"/>
      <c r="E65" s="102"/>
      <c r="F65" s="102"/>
    </row>
    <row r="66" spans="2:6" ht="13.9" thickBot="1" x14ac:dyDescent="0.4">
      <c r="E66" s="212"/>
      <c r="F66" s="212"/>
    </row>
    <row r="67" spans="2:6" ht="13.9" thickBot="1" x14ac:dyDescent="0.4">
      <c r="B67" s="207" t="str">
        <f>+B58</f>
        <v>Patrimonio</v>
      </c>
      <c r="C67" s="208" t="str">
        <f>+C58</f>
        <v>Otras Reservas</v>
      </c>
      <c r="D67" s="209"/>
      <c r="E67" s="209"/>
      <c r="F67" s="210">
        <f>+F58+F63</f>
        <v>3450000</v>
      </c>
    </row>
    <row r="68" spans="2:6" x14ac:dyDescent="0.35">
      <c r="E68" s="212"/>
      <c r="F68" s="212"/>
    </row>
    <row r="69" spans="2:6" x14ac:dyDescent="0.35">
      <c r="E69" s="212"/>
      <c r="F69" s="212"/>
    </row>
    <row r="70" spans="2:6" ht="13.9" thickBot="1" x14ac:dyDescent="0.4"/>
    <row r="71" spans="2:6" ht="13.9" thickBot="1" x14ac:dyDescent="0.4">
      <c r="B71" s="126" t="s">
        <v>62</v>
      </c>
      <c r="C71" s="271" t="s">
        <v>2</v>
      </c>
      <c r="D71" s="233"/>
      <c r="E71" s="41" t="s">
        <v>3</v>
      </c>
      <c r="F71" s="41" t="s">
        <v>4</v>
      </c>
    </row>
    <row r="72" spans="2:6" x14ac:dyDescent="0.35">
      <c r="B72" s="39" t="s">
        <v>117</v>
      </c>
      <c r="C72" s="237" t="s">
        <v>116</v>
      </c>
      <c r="D72" s="236"/>
      <c r="E72" s="101"/>
      <c r="F72" s="101"/>
    </row>
    <row r="73" spans="2:6" x14ac:dyDescent="0.35">
      <c r="B73" s="38" t="s">
        <v>56</v>
      </c>
      <c r="C73" s="199" t="s">
        <v>153</v>
      </c>
      <c r="D73" s="15"/>
      <c r="E73" s="101">
        <f>+F76-E74-E75</f>
        <v>15535800</v>
      </c>
      <c r="F73" s="101"/>
    </row>
    <row r="74" spans="2:6" x14ac:dyDescent="0.35">
      <c r="B74" s="38" t="s">
        <v>72</v>
      </c>
      <c r="C74" s="199" t="s">
        <v>154</v>
      </c>
      <c r="D74" s="15"/>
      <c r="E74" s="101">
        <f>+F56</f>
        <v>180000</v>
      </c>
      <c r="F74" s="101"/>
    </row>
    <row r="75" spans="2:6" x14ac:dyDescent="0.35">
      <c r="B75" s="38" t="s">
        <v>56</v>
      </c>
      <c r="C75" s="199" t="s">
        <v>155</v>
      </c>
      <c r="D75" s="15"/>
      <c r="E75" s="101">
        <f>+F57</f>
        <v>34200</v>
      </c>
      <c r="F75" s="101"/>
    </row>
    <row r="76" spans="2:6" x14ac:dyDescent="0.35">
      <c r="B76" s="213" t="s">
        <v>156</v>
      </c>
      <c r="C76" s="214" t="s">
        <v>157</v>
      </c>
      <c r="D76" s="215"/>
      <c r="E76" s="216"/>
      <c r="F76" s="216">
        <f>+F55</f>
        <v>15750000</v>
      </c>
    </row>
    <row r="77" spans="2:6" ht="6.4" customHeight="1" x14ac:dyDescent="0.35">
      <c r="B77" s="213"/>
      <c r="C77" s="214"/>
      <c r="D77" s="215"/>
      <c r="E77" s="216"/>
      <c r="F77" s="216"/>
    </row>
    <row r="78" spans="2:6" x14ac:dyDescent="0.35">
      <c r="B78" s="213" t="s">
        <v>158</v>
      </c>
      <c r="C78" s="217" t="s">
        <v>159</v>
      </c>
      <c r="D78" s="215"/>
      <c r="E78" s="216">
        <f>+F76</f>
        <v>15750000</v>
      </c>
      <c r="F78" s="216"/>
    </row>
    <row r="79" spans="2:6" x14ac:dyDescent="0.35">
      <c r="B79" s="213" t="s">
        <v>56</v>
      </c>
      <c r="C79" s="217" t="str">
        <f>+C62</f>
        <v>1.11.1001 SQM-B</v>
      </c>
      <c r="D79" s="215"/>
      <c r="E79" s="216"/>
      <c r="F79" s="216">
        <f>+E78</f>
        <v>15750000</v>
      </c>
    </row>
    <row r="80" spans="2:6" ht="7.5" customHeight="1" x14ac:dyDescent="0.35">
      <c r="B80" s="38"/>
      <c r="C80" s="199"/>
      <c r="D80" s="15"/>
      <c r="E80" s="101"/>
      <c r="F80" s="101"/>
    </row>
    <row r="81" spans="2:6" x14ac:dyDescent="0.35">
      <c r="B81" s="38" t="s">
        <v>18</v>
      </c>
      <c r="C81" s="199" t="str">
        <f>+C67</f>
        <v>Otras Reservas</v>
      </c>
      <c r="D81" s="15"/>
      <c r="E81" s="101">
        <f>+F67</f>
        <v>3450000</v>
      </c>
      <c r="F81" s="101"/>
    </row>
    <row r="82" spans="2:6" x14ac:dyDescent="0.35">
      <c r="B82" s="38" t="s">
        <v>18</v>
      </c>
      <c r="C82" s="10" t="s">
        <v>20</v>
      </c>
      <c r="D82" s="15"/>
      <c r="E82" s="101"/>
      <c r="F82" s="101">
        <f>+E81</f>
        <v>3450000</v>
      </c>
    </row>
    <row r="83" spans="2:6" ht="5.65" customHeight="1" x14ac:dyDescent="0.35">
      <c r="B83" s="38"/>
      <c r="C83" s="10"/>
      <c r="D83" s="15"/>
      <c r="E83" s="101"/>
      <c r="F83" s="101"/>
    </row>
    <row r="84" spans="2:6" x14ac:dyDescent="0.35">
      <c r="B84" s="38"/>
      <c r="C84" s="3" t="s">
        <v>119</v>
      </c>
      <c r="D84" s="5"/>
      <c r="E84" s="101"/>
      <c r="F84" s="101"/>
    </row>
    <row r="85" spans="2:6" ht="4.9000000000000004" customHeight="1" thickBot="1" x14ac:dyDescent="0.4">
      <c r="B85" s="40"/>
      <c r="C85" s="7"/>
      <c r="D85" s="8"/>
      <c r="E85" s="102"/>
      <c r="F85" s="102"/>
    </row>
  </sheetData>
  <mergeCells count="15">
    <mergeCell ref="B2:G4"/>
    <mergeCell ref="C13:D13"/>
    <mergeCell ref="C14:D14"/>
    <mergeCell ref="C27:D27"/>
    <mergeCell ref="C28:D28"/>
    <mergeCell ref="C60:D60"/>
    <mergeCell ref="C61:D61"/>
    <mergeCell ref="C71:D71"/>
    <mergeCell ref="C72:D72"/>
    <mergeCell ref="J13:K13"/>
    <mergeCell ref="J14:K14"/>
    <mergeCell ref="B36:F37"/>
    <mergeCell ref="C43:D43"/>
    <mergeCell ref="C44:D44"/>
    <mergeCell ref="B52:F5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1C2C4-1BE6-40B0-A46A-6C9883989772}">
  <dimension ref="B1:M102"/>
  <sheetViews>
    <sheetView showGridLines="0" topLeftCell="A27" zoomScale="130" zoomScaleNormal="130" workbookViewId="0">
      <selection activeCell="C29" sqref="C29"/>
    </sheetView>
  </sheetViews>
  <sheetFormatPr baseColWidth="10" defaultRowHeight="13.5" x14ac:dyDescent="0.35"/>
  <cols>
    <col min="1" max="1" width="1.3984375" style="3" customWidth="1"/>
    <col min="2" max="2" width="11.1328125" style="3" bestFit="1" customWidth="1"/>
    <col min="3" max="3" width="10.06640625" style="3" customWidth="1"/>
    <col min="4" max="4" width="33.796875" style="3" customWidth="1"/>
    <col min="5" max="5" width="15.46484375" style="3" customWidth="1"/>
    <col min="6" max="6" width="14.796875" style="136" bestFit="1" customWidth="1"/>
    <col min="7" max="7" width="14.6640625" style="3" bestFit="1" customWidth="1"/>
    <col min="8" max="8" width="1.6640625" style="3" customWidth="1"/>
    <col min="9" max="9" width="9.796875" style="3" bestFit="1" customWidth="1"/>
    <col min="10" max="10" width="13.73046875" style="3" customWidth="1"/>
    <col min="11" max="11" width="14.73046875" style="3" bestFit="1" customWidth="1"/>
    <col min="12" max="12" width="12.6640625" style="3" customWidth="1"/>
    <col min="13" max="13" width="8.73046875" style="3" customWidth="1"/>
    <col min="14" max="16384" width="10.6640625" style="3"/>
  </cols>
  <sheetData>
    <row r="1" spans="2:13" ht="13.9" thickBot="1" x14ac:dyDescent="0.4"/>
    <row r="2" spans="2:13" x14ac:dyDescent="0.35">
      <c r="B2" s="287" t="s">
        <v>120</v>
      </c>
      <c r="C2" s="288"/>
      <c r="D2" s="288"/>
      <c r="E2" s="288"/>
      <c r="F2" s="288"/>
      <c r="G2" s="288"/>
      <c r="H2" s="289"/>
    </row>
    <row r="3" spans="2:13" ht="13.9" thickBot="1" x14ac:dyDescent="0.4">
      <c r="B3" s="293"/>
      <c r="C3" s="294"/>
      <c r="D3" s="294"/>
      <c r="E3" s="294"/>
      <c r="F3" s="294"/>
      <c r="G3" s="294"/>
      <c r="H3" s="295"/>
    </row>
    <row r="4" spans="2:13" ht="13.9" thickBot="1" x14ac:dyDescent="0.4">
      <c r="I4" s="232" t="s">
        <v>86</v>
      </c>
      <c r="J4" s="271"/>
      <c r="K4" s="271"/>
      <c r="L4" s="271"/>
      <c r="M4" s="233"/>
    </row>
    <row r="5" spans="2:13" ht="14.65" customHeight="1" thickBot="1" x14ac:dyDescent="0.4">
      <c r="B5" s="308" t="s">
        <v>52</v>
      </c>
      <c r="C5" s="308" t="s">
        <v>66</v>
      </c>
      <c r="D5" s="308" t="s">
        <v>53</v>
      </c>
      <c r="E5" s="299" t="s">
        <v>121</v>
      </c>
      <c r="F5" s="300"/>
      <c r="G5" s="301"/>
      <c r="I5" s="129" t="s">
        <v>87</v>
      </c>
      <c r="J5" s="162">
        <v>45261</v>
      </c>
      <c r="K5" s="130" t="s">
        <v>88</v>
      </c>
      <c r="L5" s="130" t="s">
        <v>89</v>
      </c>
      <c r="M5" s="131" t="s">
        <v>90</v>
      </c>
    </row>
    <row r="6" spans="2:13" ht="13.9" thickBot="1" x14ac:dyDescent="0.4">
      <c r="B6" s="309"/>
      <c r="C6" s="309"/>
      <c r="D6" s="309"/>
      <c r="E6" s="302"/>
      <c r="F6" s="303"/>
      <c r="G6" s="304"/>
      <c r="I6" s="163">
        <v>1</v>
      </c>
      <c r="J6" s="164">
        <v>969.56</v>
      </c>
      <c r="K6" s="165"/>
      <c r="L6" s="165">
        <v>932.26</v>
      </c>
      <c r="M6" s="312">
        <v>983.91</v>
      </c>
    </row>
    <row r="7" spans="2:13" ht="13.9" thickBot="1" x14ac:dyDescent="0.4">
      <c r="B7" s="314" t="s">
        <v>56</v>
      </c>
      <c r="C7" s="315" t="s">
        <v>67</v>
      </c>
      <c r="D7" s="314" t="s">
        <v>68</v>
      </c>
      <c r="E7" s="302"/>
      <c r="F7" s="303"/>
      <c r="G7" s="304"/>
      <c r="I7" s="166">
        <v>2</v>
      </c>
      <c r="J7" s="167"/>
      <c r="K7" s="310">
        <v>977.12</v>
      </c>
      <c r="L7" s="168">
        <v>936.01</v>
      </c>
      <c r="M7" s="169"/>
    </row>
    <row r="8" spans="2:13" ht="13.9" thickBot="1" x14ac:dyDescent="0.4">
      <c r="B8" s="127" t="s">
        <v>56</v>
      </c>
      <c r="C8" s="128" t="s">
        <v>69</v>
      </c>
      <c r="D8" s="127" t="s">
        <v>70</v>
      </c>
      <c r="E8" s="302"/>
      <c r="F8" s="303"/>
      <c r="G8" s="304"/>
      <c r="I8" s="166">
        <v>3</v>
      </c>
      <c r="J8" s="167"/>
      <c r="K8" s="170">
        <v>880.92</v>
      </c>
      <c r="L8" s="170"/>
      <c r="M8" s="171"/>
    </row>
    <row r="9" spans="2:13" ht="13.9" thickBot="1" x14ac:dyDescent="0.4">
      <c r="B9" s="127" t="s">
        <v>18</v>
      </c>
      <c r="C9" s="128" t="s">
        <v>71</v>
      </c>
      <c r="D9" s="127" t="s">
        <v>47</v>
      </c>
      <c r="E9" s="302"/>
      <c r="F9" s="303"/>
      <c r="G9" s="304"/>
      <c r="I9" s="166">
        <v>4</v>
      </c>
      <c r="J9" s="167">
        <v>962.86</v>
      </c>
      <c r="K9" s="170">
        <v>884.39</v>
      </c>
      <c r="L9" s="170"/>
      <c r="M9" s="171">
        <v>966.41</v>
      </c>
    </row>
    <row r="10" spans="2:13" ht="13.9" thickBot="1" x14ac:dyDescent="0.4">
      <c r="B10" s="127" t="s">
        <v>72</v>
      </c>
      <c r="C10" s="128" t="s">
        <v>73</v>
      </c>
      <c r="D10" s="127" t="s">
        <v>74</v>
      </c>
      <c r="E10" s="302"/>
      <c r="F10" s="303"/>
      <c r="G10" s="304"/>
      <c r="I10" s="166">
        <v>26</v>
      </c>
      <c r="J10" s="167">
        <v>983.99</v>
      </c>
      <c r="K10" s="170">
        <v>910.97</v>
      </c>
      <c r="L10" s="170">
        <v>983.76</v>
      </c>
      <c r="M10" s="171">
        <v>977.76</v>
      </c>
    </row>
    <row r="11" spans="2:13" ht="13.9" thickBot="1" x14ac:dyDescent="0.4">
      <c r="B11" s="127" t="s">
        <v>72</v>
      </c>
      <c r="C11" s="128" t="s">
        <v>75</v>
      </c>
      <c r="D11" s="127" t="s">
        <v>76</v>
      </c>
      <c r="E11" s="302"/>
      <c r="F11" s="303"/>
      <c r="G11" s="304"/>
      <c r="I11" s="166">
        <v>27</v>
      </c>
      <c r="J11" s="167">
        <v>995.77</v>
      </c>
      <c r="K11" s="170"/>
      <c r="L11" s="170">
        <v>986.85</v>
      </c>
      <c r="M11" s="171">
        <v>981.71</v>
      </c>
    </row>
    <row r="12" spans="2:13" ht="13.9" thickBot="1" x14ac:dyDescent="0.4">
      <c r="B12" s="127" t="s">
        <v>72</v>
      </c>
      <c r="C12" s="128" t="s">
        <v>77</v>
      </c>
      <c r="D12" s="127" t="s">
        <v>78</v>
      </c>
      <c r="E12" s="302"/>
      <c r="F12" s="303"/>
      <c r="G12" s="304"/>
      <c r="I12" s="166">
        <v>28</v>
      </c>
      <c r="J12" s="167">
        <v>986.34</v>
      </c>
      <c r="K12" s="170"/>
      <c r="L12" s="170"/>
      <c r="M12" s="171">
        <v>982.38</v>
      </c>
    </row>
    <row r="13" spans="2:13" ht="13.9" thickBot="1" x14ac:dyDescent="0.4">
      <c r="B13" s="127" t="s">
        <v>72</v>
      </c>
      <c r="C13" s="128" t="s">
        <v>79</v>
      </c>
      <c r="D13" s="127" t="s">
        <v>80</v>
      </c>
      <c r="E13" s="305"/>
      <c r="F13" s="306"/>
      <c r="G13" s="307"/>
      <c r="I13" s="166">
        <v>29</v>
      </c>
      <c r="J13" s="167">
        <v>984.59</v>
      </c>
      <c r="K13" s="170">
        <v>916.16</v>
      </c>
      <c r="L13" s="170"/>
      <c r="M13" s="171"/>
    </row>
    <row r="14" spans="2:13" ht="13.9" thickBot="1" x14ac:dyDescent="0.4">
      <c r="I14" s="166">
        <v>30</v>
      </c>
      <c r="J14" s="167"/>
      <c r="K14" s="170">
        <v>927.63</v>
      </c>
      <c r="L14" s="170"/>
      <c r="M14" s="171"/>
    </row>
    <row r="15" spans="2:13" ht="13.9" thickBot="1" x14ac:dyDescent="0.4">
      <c r="D15" s="121" t="s">
        <v>81</v>
      </c>
      <c r="E15" s="123" t="s">
        <v>82</v>
      </c>
      <c r="I15" s="172">
        <v>31</v>
      </c>
      <c r="J15" s="173"/>
      <c r="K15" s="311">
        <v>952.66</v>
      </c>
      <c r="L15" s="174"/>
      <c r="M15" s="175"/>
    </row>
    <row r="16" spans="2:13" ht="13.9" thickBot="1" x14ac:dyDescent="0.4">
      <c r="D16" s="30" t="s">
        <v>83</v>
      </c>
      <c r="E16" s="34">
        <v>977.12</v>
      </c>
      <c r="F16" s="313">
        <f>+E16*E22</f>
        <v>371305600</v>
      </c>
      <c r="I16" s="132" t="s">
        <v>91</v>
      </c>
      <c r="J16" s="176">
        <v>974.67</v>
      </c>
      <c r="K16" s="177">
        <v>907.99</v>
      </c>
      <c r="L16" s="177">
        <v>963.44</v>
      </c>
      <c r="M16" s="178">
        <v>967.93</v>
      </c>
    </row>
    <row r="17" spans="4:10" ht="13.9" thickBot="1" x14ac:dyDescent="0.4">
      <c r="D17" s="318" t="s">
        <v>84</v>
      </c>
      <c r="E17" s="319">
        <v>952.66</v>
      </c>
      <c r="I17" s="108"/>
      <c r="J17" s="108"/>
    </row>
    <row r="18" spans="4:10" ht="13.9" thickBot="1" x14ac:dyDescent="0.4">
      <c r="D18" s="30" t="s">
        <v>85</v>
      </c>
      <c r="E18" s="34">
        <v>983.91</v>
      </c>
      <c r="I18" s="108"/>
      <c r="J18" s="108"/>
    </row>
    <row r="19" spans="4:10" ht="13.9" thickBot="1" x14ac:dyDescent="0.4">
      <c r="I19" s="108"/>
    </row>
    <row r="20" spans="4:10" x14ac:dyDescent="0.35">
      <c r="D20" s="119" t="s">
        <v>2</v>
      </c>
      <c r="E20" s="133" t="s">
        <v>44</v>
      </c>
      <c r="I20" s="108"/>
    </row>
    <row r="21" spans="4:10" ht="13.9" thickBot="1" x14ac:dyDescent="0.4">
      <c r="D21" s="120"/>
      <c r="E21" s="134" t="s">
        <v>92</v>
      </c>
      <c r="F21" s="200">
        <f>+F16</f>
        <v>371305600</v>
      </c>
      <c r="I21" s="108"/>
    </row>
    <row r="22" spans="4:10" ht="13.9" thickBot="1" x14ac:dyDescent="0.4">
      <c r="D22" s="114" t="s">
        <v>93</v>
      </c>
      <c r="E22" s="135">
        <v>380000</v>
      </c>
      <c r="F22" s="200">
        <f>ROUND(+E33*E22,0)</f>
        <v>-9294800</v>
      </c>
      <c r="I22" s="108"/>
    </row>
    <row r="23" spans="4:10" ht="13.9" thickBot="1" x14ac:dyDescent="0.4">
      <c r="D23" s="316" t="s">
        <v>94</v>
      </c>
      <c r="E23" s="317">
        <v>-20000</v>
      </c>
      <c r="F23" s="200">
        <f>ROUND(+E23*E17,0)</f>
        <v>-19053200</v>
      </c>
      <c r="I23" s="108"/>
    </row>
    <row r="24" spans="4:10" ht="13.9" thickBot="1" x14ac:dyDescent="0.4">
      <c r="D24" s="114" t="s">
        <v>95</v>
      </c>
      <c r="E24" s="135">
        <v>15800</v>
      </c>
      <c r="F24" s="200">
        <f>ROUND(+E24*E17,0)</f>
        <v>15052028</v>
      </c>
      <c r="I24" s="108"/>
    </row>
    <row r="25" spans="4:10" ht="13.9" thickBot="1" x14ac:dyDescent="0.4">
      <c r="D25" s="114" t="s">
        <v>96</v>
      </c>
      <c r="E25" s="135">
        <v>-320</v>
      </c>
      <c r="F25" s="200">
        <f>ROUND(+E25*E17,0)</f>
        <v>-304851</v>
      </c>
      <c r="I25" s="108"/>
    </row>
    <row r="26" spans="4:10" ht="13.9" thickBot="1" x14ac:dyDescent="0.4">
      <c r="D26" s="38" t="s">
        <v>97</v>
      </c>
      <c r="E26" s="101">
        <v>65000</v>
      </c>
      <c r="F26" s="200">
        <f>ROUND(+E26*E17,0)</f>
        <v>61922900</v>
      </c>
      <c r="I26" s="108"/>
    </row>
    <row r="27" spans="4:10" ht="13.9" thickBot="1" x14ac:dyDescent="0.4">
      <c r="D27" s="114" t="s">
        <v>98</v>
      </c>
      <c r="E27" s="161">
        <f>SUM(E22:E26)</f>
        <v>440480</v>
      </c>
      <c r="F27" s="200">
        <f>SUM(F21:F26)</f>
        <v>419627677</v>
      </c>
      <c r="G27" s="200">
        <f>ROUND(+E27*E17,0)</f>
        <v>419627677</v>
      </c>
      <c r="I27" s="108"/>
    </row>
    <row r="28" spans="4:10" x14ac:dyDescent="0.35">
      <c r="I28" s="108"/>
      <c r="J28" s="108"/>
    </row>
    <row r="29" spans="4:10" ht="13.9" thickBot="1" x14ac:dyDescent="0.4">
      <c r="I29" s="108"/>
      <c r="J29" s="108"/>
    </row>
    <row r="30" spans="4:10" ht="13.9" thickBot="1" x14ac:dyDescent="0.4">
      <c r="D30" s="121" t="s">
        <v>81</v>
      </c>
      <c r="E30" s="123" t="s">
        <v>82</v>
      </c>
      <c r="I30" s="108"/>
      <c r="J30" s="108"/>
    </row>
    <row r="31" spans="4:10" ht="13.9" thickBot="1" x14ac:dyDescent="0.4">
      <c r="D31" s="30" t="s">
        <v>83</v>
      </c>
      <c r="E31" s="34">
        <v>977.12</v>
      </c>
      <c r="I31" s="108"/>
      <c r="J31" s="108"/>
    </row>
    <row r="32" spans="4:10" ht="13.9" thickBot="1" x14ac:dyDescent="0.4">
      <c r="D32" s="30" t="s">
        <v>84</v>
      </c>
      <c r="E32" s="34">
        <v>952.66</v>
      </c>
      <c r="I32" s="108"/>
      <c r="J32" s="108"/>
    </row>
    <row r="33" spans="2:11" ht="13.9" thickBot="1" x14ac:dyDescent="0.4">
      <c r="D33" s="114" t="s">
        <v>74</v>
      </c>
      <c r="E33" s="316">
        <f>+E32-E31</f>
        <v>-24.460000000000036</v>
      </c>
      <c r="I33" s="108"/>
      <c r="J33" s="108"/>
    </row>
    <row r="34" spans="2:11" ht="13.9" thickBot="1" x14ac:dyDescent="0.4">
      <c r="I34" s="108"/>
      <c r="J34" s="261" t="str">
        <f>+D8</f>
        <v>Inversión Fynsa</v>
      </c>
      <c r="K34" s="261"/>
    </row>
    <row r="35" spans="2:11" ht="13.9" thickBot="1" x14ac:dyDescent="0.4">
      <c r="B35" s="139" t="s">
        <v>62</v>
      </c>
      <c r="C35" s="296" t="s">
        <v>2</v>
      </c>
      <c r="D35" s="297"/>
      <c r="E35" s="298"/>
      <c r="F35" s="138" t="s">
        <v>3</v>
      </c>
      <c r="G35" s="139" t="s">
        <v>4</v>
      </c>
      <c r="I35" s="108" t="s">
        <v>122</v>
      </c>
      <c r="J35" s="48">
        <v>371305600</v>
      </c>
      <c r="K35" s="49">
        <f>+G38</f>
        <v>9294800</v>
      </c>
    </row>
    <row r="36" spans="2:11" x14ac:dyDescent="0.35">
      <c r="B36" s="38" t="s">
        <v>123</v>
      </c>
      <c r="C36" s="13"/>
      <c r="D36" s="10" t="s">
        <v>61</v>
      </c>
      <c r="E36" s="5"/>
      <c r="F36" s="137"/>
      <c r="G36" s="38"/>
      <c r="I36" s="108"/>
      <c r="J36" s="50">
        <f>+F49</f>
        <v>15052028</v>
      </c>
      <c r="K36" s="49">
        <f>+G44</f>
        <v>19053200</v>
      </c>
    </row>
    <row r="37" spans="2:11" x14ac:dyDescent="0.35">
      <c r="B37" s="38" t="str">
        <f>+B10</f>
        <v>Resultado</v>
      </c>
      <c r="C37" s="13" t="str">
        <f>+D10</f>
        <v>Diferencia de Tipo de Cambio</v>
      </c>
      <c r="E37" s="5" t="s">
        <v>163</v>
      </c>
      <c r="F37" s="101">
        <f>-F22</f>
        <v>9294800</v>
      </c>
      <c r="G37" s="101"/>
      <c r="I37" s="108"/>
      <c r="J37" s="82">
        <f>+F61</f>
        <v>61922900</v>
      </c>
      <c r="K37" s="81">
        <f>+G56</f>
        <v>304851</v>
      </c>
    </row>
    <row r="38" spans="2:11" x14ac:dyDescent="0.35">
      <c r="B38" s="38" t="str">
        <f>+B8</f>
        <v>Activo</v>
      </c>
      <c r="C38" s="13" t="str">
        <f>+D8</f>
        <v>Inversión Fynsa</v>
      </c>
      <c r="E38" s="5"/>
      <c r="F38" s="101"/>
      <c r="G38" s="101">
        <f>+F37</f>
        <v>9294800</v>
      </c>
      <c r="I38" s="108"/>
      <c r="J38" s="51"/>
      <c r="K38" s="52"/>
    </row>
    <row r="39" spans="2:11" x14ac:dyDescent="0.35">
      <c r="B39" s="38"/>
      <c r="C39" s="13"/>
      <c r="E39" s="5"/>
      <c r="F39" s="101"/>
      <c r="G39" s="101"/>
      <c r="I39" s="108"/>
      <c r="J39" s="51"/>
      <c r="K39" s="52"/>
    </row>
    <row r="40" spans="2:11" x14ac:dyDescent="0.35">
      <c r="B40" s="38"/>
      <c r="C40" s="13" t="s">
        <v>160</v>
      </c>
      <c r="E40" s="5"/>
      <c r="F40" s="101"/>
      <c r="G40" s="101"/>
      <c r="I40" s="108"/>
      <c r="J40" s="83"/>
      <c r="K40" s="84"/>
    </row>
    <row r="41" spans="2:11" ht="13.9" thickBot="1" x14ac:dyDescent="0.4">
      <c r="B41" s="40"/>
      <c r="C41" s="6"/>
      <c r="D41" s="7"/>
      <c r="E41" s="8"/>
      <c r="F41" s="102"/>
      <c r="G41" s="102"/>
      <c r="I41" s="108"/>
      <c r="J41" s="85">
        <f>SUM(J35:J40)</f>
        <v>448280528</v>
      </c>
      <c r="K41" s="86">
        <f>SUM(K35:K40)</f>
        <v>28652851</v>
      </c>
    </row>
    <row r="42" spans="2:11" ht="13.9" thickBot="1" x14ac:dyDescent="0.4">
      <c r="B42" s="38" t="s">
        <v>123</v>
      </c>
      <c r="C42" s="13"/>
      <c r="D42" s="10" t="s">
        <v>64</v>
      </c>
      <c r="E42" s="5"/>
      <c r="F42" s="137"/>
      <c r="G42" s="38"/>
      <c r="I42" s="108"/>
      <c r="J42" s="326"/>
      <c r="K42" s="327">
        <f>+J41-K41</f>
        <v>419627677</v>
      </c>
    </row>
    <row r="43" spans="2:11" x14ac:dyDescent="0.35">
      <c r="B43" s="320" t="str">
        <f>+B7</f>
        <v>Activo</v>
      </c>
      <c r="C43" s="321" t="str">
        <f>+D7</f>
        <v>Banco Santander</v>
      </c>
      <c r="D43" s="322"/>
      <c r="E43" s="323"/>
      <c r="F43" s="324">
        <f>-F23</f>
        <v>19053200</v>
      </c>
      <c r="G43" s="101"/>
      <c r="I43" s="108"/>
      <c r="J43" s="108"/>
    </row>
    <row r="44" spans="2:11" x14ac:dyDescent="0.35">
      <c r="B44" s="38" t="str">
        <f>+B38</f>
        <v>Activo</v>
      </c>
      <c r="C44" s="13" t="str">
        <f>+C38</f>
        <v>Inversión Fynsa</v>
      </c>
      <c r="E44" s="5"/>
      <c r="F44" s="101"/>
      <c r="G44" s="101">
        <f>+F43</f>
        <v>19053200</v>
      </c>
      <c r="I44" s="108"/>
      <c r="J44" s="108"/>
    </row>
    <row r="45" spans="2:11" x14ac:dyDescent="0.35">
      <c r="B45" s="38"/>
      <c r="C45" s="13"/>
      <c r="E45" s="5"/>
      <c r="F45" s="101"/>
      <c r="G45" s="101"/>
      <c r="I45" s="108"/>
      <c r="J45" s="108"/>
    </row>
    <row r="46" spans="2:11" x14ac:dyDescent="0.35">
      <c r="B46" s="38"/>
      <c r="C46" s="13" t="s">
        <v>161</v>
      </c>
      <c r="E46" s="5"/>
      <c r="F46" s="101"/>
      <c r="G46" s="101"/>
      <c r="I46" s="108"/>
      <c r="J46" s="108"/>
    </row>
    <row r="47" spans="2:11" ht="13.9" thickBot="1" x14ac:dyDescent="0.4">
      <c r="B47" s="40"/>
      <c r="C47" s="6"/>
      <c r="D47" s="7"/>
      <c r="E47" s="8"/>
      <c r="F47" s="102"/>
      <c r="G47" s="102"/>
      <c r="I47" s="108"/>
      <c r="J47" s="108"/>
    </row>
    <row r="48" spans="2:11" x14ac:dyDescent="0.35">
      <c r="B48" s="38" t="s">
        <v>123</v>
      </c>
      <c r="C48" s="13"/>
      <c r="D48" s="10" t="s">
        <v>111</v>
      </c>
      <c r="E48" s="5"/>
      <c r="F48" s="137"/>
      <c r="G48" s="38"/>
      <c r="I48" s="108"/>
      <c r="J48" s="108"/>
    </row>
    <row r="49" spans="2:10" x14ac:dyDescent="0.35">
      <c r="B49" s="113" t="str">
        <f>+B44</f>
        <v>Activo</v>
      </c>
      <c r="C49" s="106" t="str">
        <f>+C44</f>
        <v>Inversión Fynsa</v>
      </c>
      <c r="D49" s="108"/>
      <c r="E49" s="15" t="s">
        <v>163</v>
      </c>
      <c r="F49" s="111">
        <f>+F24</f>
        <v>15052028</v>
      </c>
      <c r="G49" s="111"/>
      <c r="I49" s="108"/>
      <c r="J49" s="108"/>
    </row>
    <row r="50" spans="2:10" x14ac:dyDescent="0.35">
      <c r="B50" s="113" t="str">
        <f>+B12</f>
        <v>Resultado</v>
      </c>
      <c r="C50" s="106" t="str">
        <f>+D12</f>
        <v>Intereses &amp; Dividendos Fynsa</v>
      </c>
      <c r="D50" s="108"/>
      <c r="E50" s="325"/>
      <c r="F50" s="111"/>
      <c r="G50" s="111">
        <f>+F49</f>
        <v>15052028</v>
      </c>
      <c r="I50" s="108"/>
      <c r="J50" s="108"/>
    </row>
    <row r="51" spans="2:10" x14ac:dyDescent="0.35">
      <c r="B51" s="113"/>
      <c r="C51" s="106"/>
      <c r="D51" s="108"/>
      <c r="E51" s="325"/>
      <c r="F51" s="111"/>
      <c r="G51" s="111"/>
      <c r="I51" s="108"/>
      <c r="J51" s="108"/>
    </row>
    <row r="52" spans="2:10" x14ac:dyDescent="0.35">
      <c r="B52" s="113"/>
      <c r="C52" s="106" t="s">
        <v>162</v>
      </c>
      <c r="D52" s="108"/>
      <c r="E52" s="325"/>
      <c r="F52" s="111"/>
      <c r="G52" s="111"/>
      <c r="I52" s="108"/>
      <c r="J52" s="108"/>
    </row>
    <row r="53" spans="2:10" ht="13.9" thickBot="1" x14ac:dyDescent="0.4">
      <c r="B53" s="40"/>
      <c r="C53" s="6"/>
      <c r="D53" s="7"/>
      <c r="E53" s="8"/>
      <c r="F53" s="102"/>
      <c r="G53" s="102"/>
      <c r="I53" s="108"/>
      <c r="J53" s="108"/>
    </row>
    <row r="54" spans="2:10" x14ac:dyDescent="0.35">
      <c r="B54" s="38" t="s">
        <v>123</v>
      </c>
      <c r="C54" s="13"/>
      <c r="D54" s="10" t="s">
        <v>115</v>
      </c>
      <c r="E54" s="5"/>
      <c r="F54" s="137"/>
      <c r="G54" s="38"/>
      <c r="I54" s="108"/>
      <c r="J54" s="108"/>
    </row>
    <row r="55" spans="2:10" x14ac:dyDescent="0.35">
      <c r="B55" s="113" t="str">
        <f>+B11</f>
        <v>Resultado</v>
      </c>
      <c r="C55" s="106" t="str">
        <f>+D11</f>
        <v>Gastos Fynsa</v>
      </c>
      <c r="D55" s="108"/>
      <c r="E55" s="15" t="s">
        <v>163</v>
      </c>
      <c r="F55" s="111">
        <f>-F25</f>
        <v>304851</v>
      </c>
      <c r="G55" s="111"/>
      <c r="I55" s="108"/>
      <c r="J55" s="108"/>
    </row>
    <row r="56" spans="2:10" x14ac:dyDescent="0.35">
      <c r="B56" s="113" t="str">
        <f>+B49</f>
        <v>Activo</v>
      </c>
      <c r="C56" s="106" t="str">
        <f>+C49</f>
        <v>Inversión Fynsa</v>
      </c>
      <c r="D56" s="108"/>
      <c r="E56" s="325"/>
      <c r="F56" s="111"/>
      <c r="G56" s="111">
        <f>+F55</f>
        <v>304851</v>
      </c>
      <c r="I56" s="108"/>
      <c r="J56" s="108"/>
    </row>
    <row r="57" spans="2:10" x14ac:dyDescent="0.35">
      <c r="B57" s="113"/>
      <c r="C57" s="106"/>
      <c r="D57" s="108"/>
      <c r="E57" s="325"/>
      <c r="F57" s="111"/>
      <c r="G57" s="111"/>
      <c r="I57" s="108"/>
      <c r="J57" s="108"/>
    </row>
    <row r="58" spans="2:10" x14ac:dyDescent="0.35">
      <c r="B58" s="113"/>
      <c r="C58" s="106" t="s">
        <v>164</v>
      </c>
      <c r="D58" s="108"/>
      <c r="E58" s="325"/>
      <c r="F58" s="111"/>
      <c r="G58" s="111"/>
      <c r="I58" s="108"/>
      <c r="J58" s="108"/>
    </row>
    <row r="59" spans="2:10" ht="13.9" thickBot="1" x14ac:dyDescent="0.4">
      <c r="B59" s="40"/>
      <c r="C59" s="6"/>
      <c r="D59" s="7"/>
      <c r="E59" s="8"/>
      <c r="F59" s="102"/>
      <c r="G59" s="102"/>
      <c r="I59" s="108"/>
      <c r="J59" s="108"/>
    </row>
    <row r="60" spans="2:10" x14ac:dyDescent="0.35">
      <c r="B60" s="38" t="s">
        <v>123</v>
      </c>
      <c r="C60" s="13"/>
      <c r="D60" s="10" t="s">
        <v>116</v>
      </c>
      <c r="E60" s="5"/>
      <c r="F60" s="137"/>
      <c r="G60" s="38"/>
      <c r="I60" s="108"/>
      <c r="J60" s="108"/>
    </row>
    <row r="61" spans="2:10" x14ac:dyDescent="0.35">
      <c r="B61" s="113" t="str">
        <f>+B56</f>
        <v>Activo</v>
      </c>
      <c r="C61" s="106" t="str">
        <f>+C56</f>
        <v>Inversión Fynsa</v>
      </c>
      <c r="D61" s="108"/>
      <c r="E61" s="15" t="s">
        <v>167</v>
      </c>
      <c r="F61" s="111">
        <f>+F26</f>
        <v>61922900</v>
      </c>
      <c r="G61" s="111"/>
      <c r="I61" s="108"/>
      <c r="J61" s="108"/>
    </row>
    <row r="62" spans="2:10" x14ac:dyDescent="0.35">
      <c r="B62" s="113" t="str">
        <f>+B13</f>
        <v>Resultado</v>
      </c>
      <c r="C62" s="106"/>
      <c r="D62" s="108" t="str">
        <f>+D13</f>
        <v>Ganancia o Pérdida Valor Razonable</v>
      </c>
      <c r="E62" s="325"/>
      <c r="F62" s="111"/>
      <c r="G62" s="111">
        <f>+F61</f>
        <v>61922900</v>
      </c>
      <c r="I62" s="108"/>
      <c r="J62" s="108"/>
    </row>
    <row r="63" spans="2:10" x14ac:dyDescent="0.35">
      <c r="B63" s="113"/>
      <c r="C63" s="106"/>
      <c r="D63" s="108"/>
      <c r="E63" s="325"/>
      <c r="F63" s="111"/>
      <c r="G63" s="111"/>
      <c r="I63" s="108"/>
      <c r="J63" s="108"/>
    </row>
    <row r="64" spans="2:10" x14ac:dyDescent="0.35">
      <c r="B64" s="113"/>
      <c r="C64" s="106" t="s">
        <v>165</v>
      </c>
      <c r="D64" s="108"/>
      <c r="E64" s="325"/>
      <c r="F64" s="111"/>
      <c r="G64" s="111"/>
      <c r="I64" s="108"/>
      <c r="J64" s="108"/>
    </row>
    <row r="65" spans="2:10" ht="13.9" thickBot="1" x14ac:dyDescent="0.4">
      <c r="B65" s="40"/>
      <c r="C65" s="6" t="s">
        <v>166</v>
      </c>
      <c r="D65" s="7"/>
      <c r="E65" s="8"/>
      <c r="F65" s="102"/>
      <c r="G65" s="102"/>
      <c r="I65" s="108"/>
      <c r="J65" s="108"/>
    </row>
    <row r="66" spans="2:10" ht="13.9" thickBot="1" x14ac:dyDescent="0.4">
      <c r="I66" s="108"/>
      <c r="J66" s="108"/>
    </row>
    <row r="67" spans="2:10" ht="13.9" thickBot="1" x14ac:dyDescent="0.4">
      <c r="D67" s="121" t="s">
        <v>81</v>
      </c>
      <c r="E67" s="123" t="s">
        <v>82</v>
      </c>
      <c r="I67" s="108"/>
      <c r="J67" s="108"/>
    </row>
    <row r="68" spans="2:10" ht="13.9" thickBot="1" x14ac:dyDescent="0.4">
      <c r="D68" s="30" t="str">
        <f>+D32</f>
        <v>Enero</v>
      </c>
      <c r="E68" s="34">
        <f>+E32</f>
        <v>952.66</v>
      </c>
      <c r="I68" s="108"/>
      <c r="J68" s="108"/>
    </row>
    <row r="69" spans="2:10" ht="13.9" thickBot="1" x14ac:dyDescent="0.4">
      <c r="D69" s="30" t="str">
        <f>+D18</f>
        <v>Febrero</v>
      </c>
      <c r="E69" s="34">
        <f>+E18</f>
        <v>983.91</v>
      </c>
      <c r="I69" s="108"/>
      <c r="J69" s="108"/>
    </row>
    <row r="70" spans="2:10" ht="13.9" thickBot="1" x14ac:dyDescent="0.4">
      <c r="D70" s="328" t="s">
        <v>74</v>
      </c>
      <c r="E70" s="328">
        <f>+E69-E68</f>
        <v>31.25</v>
      </c>
      <c r="I70" s="108"/>
      <c r="J70" s="108"/>
    </row>
    <row r="71" spans="2:10" ht="13.9" thickBot="1" x14ac:dyDescent="0.4">
      <c r="I71" s="108"/>
      <c r="J71" s="108"/>
    </row>
    <row r="72" spans="2:10" x14ac:dyDescent="0.35">
      <c r="D72" s="119" t="s">
        <v>2</v>
      </c>
      <c r="E72" s="133" t="s">
        <v>44</v>
      </c>
      <c r="I72" s="108"/>
      <c r="J72" s="108"/>
    </row>
    <row r="73" spans="2:10" ht="13.9" thickBot="1" x14ac:dyDescent="0.4">
      <c r="D73" s="120"/>
      <c r="E73" s="134" t="s">
        <v>92</v>
      </c>
      <c r="I73" s="108"/>
      <c r="J73" s="108"/>
    </row>
    <row r="74" spans="2:10" ht="13.9" thickBot="1" x14ac:dyDescent="0.4">
      <c r="D74" s="114" t="s">
        <v>99</v>
      </c>
      <c r="E74" s="135">
        <f>+E27</f>
        <v>440480</v>
      </c>
      <c r="F74" s="200">
        <f>+K42</f>
        <v>419627677</v>
      </c>
    </row>
    <row r="75" spans="2:10" ht="13.9" thickBot="1" x14ac:dyDescent="0.4">
      <c r="D75" s="197" t="s">
        <v>168</v>
      </c>
      <c r="E75" s="329"/>
      <c r="F75" s="313">
        <f>ROUND(+E74*E70,0)</f>
        <v>13765000</v>
      </c>
    </row>
    <row r="76" spans="2:10" ht="13.9" thickBot="1" x14ac:dyDescent="0.4">
      <c r="D76" s="114" t="s">
        <v>94</v>
      </c>
      <c r="E76" s="135">
        <v>-15000</v>
      </c>
      <c r="F76" s="200">
        <f>ROUND(+E76*E69,0)</f>
        <v>-14758650</v>
      </c>
    </row>
    <row r="77" spans="2:10" ht="13.9" thickBot="1" x14ac:dyDescent="0.4">
      <c r="D77" s="114" t="s">
        <v>95</v>
      </c>
      <c r="E77" s="135">
        <v>6900</v>
      </c>
      <c r="F77" s="200">
        <f>ROUND(+E77*E69,0)</f>
        <v>6788979</v>
      </c>
    </row>
    <row r="78" spans="2:10" ht="13.9" thickBot="1" x14ac:dyDescent="0.4">
      <c r="D78" s="114" t="s">
        <v>96</v>
      </c>
      <c r="E78" s="135">
        <v>-400</v>
      </c>
      <c r="F78" s="200">
        <f>ROUND(+E69*E78,0)</f>
        <v>-393564</v>
      </c>
    </row>
    <row r="79" spans="2:10" ht="13.9" thickBot="1" x14ac:dyDescent="0.4">
      <c r="D79" s="38" t="s">
        <v>97</v>
      </c>
      <c r="E79" s="101">
        <v>-23000</v>
      </c>
      <c r="F79" s="200">
        <f>ROUND(+E79*E69,0)</f>
        <v>-22629930</v>
      </c>
    </row>
    <row r="80" spans="2:10" ht="13.9" thickBot="1" x14ac:dyDescent="0.4">
      <c r="D80" s="114" t="s">
        <v>100</v>
      </c>
      <c r="E80" s="135">
        <f>SUM(E74:E79)</f>
        <v>408980</v>
      </c>
      <c r="F80" s="330">
        <f>SUM(F74:F79)</f>
        <v>402399512</v>
      </c>
      <c r="G80" s="200">
        <f>ROUND(+E80*E69,0)</f>
        <v>402399512</v>
      </c>
      <c r="I80" s="99">
        <f>+F80-G80</f>
        <v>0</v>
      </c>
    </row>
    <row r="81" spans="2:11" ht="13.9" thickBot="1" x14ac:dyDescent="0.4"/>
    <row r="82" spans="2:11" ht="13.9" thickBot="1" x14ac:dyDescent="0.4">
      <c r="B82" s="139" t="s">
        <v>62</v>
      </c>
      <c r="C82" s="296" t="s">
        <v>2</v>
      </c>
      <c r="D82" s="297"/>
      <c r="E82" s="298"/>
      <c r="F82" s="138" t="s">
        <v>3</v>
      </c>
      <c r="G82" s="139" t="s">
        <v>4</v>
      </c>
      <c r="J82" s="261" t="str">
        <f>+J34</f>
        <v>Inversión Fynsa</v>
      </c>
      <c r="K82" s="261"/>
    </row>
    <row r="83" spans="2:11" x14ac:dyDescent="0.35">
      <c r="B83" s="38" t="s">
        <v>170</v>
      </c>
      <c r="C83" s="13"/>
      <c r="D83" s="10" t="s">
        <v>169</v>
      </c>
      <c r="E83" s="5"/>
      <c r="F83" s="137"/>
      <c r="G83" s="38"/>
      <c r="J83" s="48">
        <f>+J35</f>
        <v>371305600</v>
      </c>
      <c r="K83" s="49">
        <f>+K35</f>
        <v>9294800</v>
      </c>
    </row>
    <row r="84" spans="2:11" x14ac:dyDescent="0.35">
      <c r="B84" s="38" t="str">
        <f>+B61</f>
        <v>Activo</v>
      </c>
      <c r="C84" s="13" t="str">
        <f>+C61</f>
        <v>Inversión Fynsa</v>
      </c>
      <c r="E84" s="5"/>
      <c r="F84" s="101">
        <f>+F75</f>
        <v>13765000</v>
      </c>
      <c r="G84" s="101"/>
      <c r="J84" s="50">
        <f t="shared" ref="J84:K85" si="0">+J36</f>
        <v>15052028</v>
      </c>
      <c r="K84" s="49">
        <f t="shared" si="0"/>
        <v>19053200</v>
      </c>
    </row>
    <row r="85" spans="2:11" x14ac:dyDescent="0.35">
      <c r="B85" s="38" t="str">
        <f>+B37</f>
        <v>Resultado</v>
      </c>
      <c r="C85" s="13" t="str">
        <f>+C37</f>
        <v>Diferencia de Tipo de Cambio</v>
      </c>
      <c r="E85" s="5"/>
      <c r="F85" s="101"/>
      <c r="G85" s="101">
        <f>+F84</f>
        <v>13765000</v>
      </c>
      <c r="J85" s="50">
        <f t="shared" si="0"/>
        <v>61922900</v>
      </c>
      <c r="K85" s="49">
        <f t="shared" si="0"/>
        <v>304851</v>
      </c>
    </row>
    <row r="86" spans="2:11" ht="13.9" thickBot="1" x14ac:dyDescent="0.4">
      <c r="B86" s="192"/>
      <c r="C86" s="331" t="s">
        <v>171</v>
      </c>
      <c r="D86" s="332"/>
      <c r="E86" s="333"/>
      <c r="F86" s="193"/>
      <c r="G86" s="102"/>
      <c r="J86" s="50">
        <f>+F84</f>
        <v>13765000</v>
      </c>
      <c r="K86" s="105">
        <f>+G89</f>
        <v>14758650</v>
      </c>
    </row>
    <row r="87" spans="2:11" x14ac:dyDescent="0.35">
      <c r="B87" s="38" t="s">
        <v>170</v>
      </c>
      <c r="C87" s="13"/>
      <c r="D87" s="10" t="s">
        <v>172</v>
      </c>
      <c r="E87" s="5"/>
      <c r="F87" s="334"/>
      <c r="G87" s="38"/>
      <c r="J87" s="50">
        <f>+F92</f>
        <v>6788979</v>
      </c>
      <c r="K87" s="105">
        <f>+G97</f>
        <v>393564</v>
      </c>
    </row>
    <row r="88" spans="2:11" x14ac:dyDescent="0.35">
      <c r="B88" s="113" t="str">
        <f>+B84</f>
        <v>Activo</v>
      </c>
      <c r="C88" s="106" t="str">
        <f>+D7</f>
        <v>Banco Santander</v>
      </c>
      <c r="D88" s="108"/>
      <c r="E88" s="325"/>
      <c r="F88" s="111">
        <f>-F76</f>
        <v>14758650</v>
      </c>
      <c r="G88" s="101"/>
      <c r="J88" s="83"/>
      <c r="K88" s="336">
        <f>+G101</f>
        <v>22629930</v>
      </c>
    </row>
    <row r="89" spans="2:11" ht="13.9" thickBot="1" x14ac:dyDescent="0.4">
      <c r="B89" s="113" t="str">
        <f>+B84</f>
        <v>Activo</v>
      </c>
      <c r="C89" s="106" t="str">
        <f>+C84</f>
        <v>Inversión Fynsa</v>
      </c>
      <c r="D89" s="108"/>
      <c r="E89" s="325"/>
      <c r="F89" s="111"/>
      <c r="G89" s="101">
        <f>+F88</f>
        <v>14758650</v>
      </c>
      <c r="J89" s="85">
        <f>SUM(J83:J88)</f>
        <v>468834507</v>
      </c>
      <c r="K89" s="86">
        <f>SUM(K83:K88)</f>
        <v>66434995</v>
      </c>
    </row>
    <row r="90" spans="2:11" ht="13.9" thickBot="1" x14ac:dyDescent="0.4">
      <c r="B90" s="192"/>
      <c r="C90" s="331" t="s">
        <v>173</v>
      </c>
      <c r="D90" s="332"/>
      <c r="E90" s="333"/>
      <c r="F90" s="193"/>
      <c r="G90" s="102"/>
      <c r="J90" s="326"/>
      <c r="K90" s="327">
        <f>+J89-K89</f>
        <v>402399512</v>
      </c>
    </row>
    <row r="91" spans="2:11" x14ac:dyDescent="0.35">
      <c r="B91" s="38" t="s">
        <v>170</v>
      </c>
      <c r="C91" s="13"/>
      <c r="D91" s="10" t="s">
        <v>174</v>
      </c>
      <c r="E91" s="325"/>
      <c r="F91" s="334"/>
      <c r="G91" s="38"/>
    </row>
    <row r="92" spans="2:11" x14ac:dyDescent="0.35">
      <c r="B92" s="113" t="str">
        <f>+B88</f>
        <v>Activo</v>
      </c>
      <c r="C92" s="106" t="str">
        <f>+C89</f>
        <v>Inversión Fynsa</v>
      </c>
      <c r="D92" s="108"/>
      <c r="E92" s="335"/>
      <c r="F92" s="111">
        <f>+F77</f>
        <v>6788979</v>
      </c>
      <c r="G92" s="111"/>
    </row>
    <row r="93" spans="2:11" x14ac:dyDescent="0.35">
      <c r="B93" s="113" t="str">
        <f>+B85</f>
        <v>Resultado</v>
      </c>
      <c r="C93" s="106" t="str">
        <f>+D12</f>
        <v>Intereses &amp; Dividendos Fynsa</v>
      </c>
      <c r="D93" s="108"/>
      <c r="E93" s="325"/>
      <c r="F93" s="111"/>
      <c r="G93" s="111">
        <f>+F92</f>
        <v>6788979</v>
      </c>
    </row>
    <row r="94" spans="2:11" ht="13.9" thickBot="1" x14ac:dyDescent="0.4">
      <c r="B94" s="192"/>
      <c r="C94" s="331" t="s">
        <v>175</v>
      </c>
      <c r="D94" s="332"/>
      <c r="E94" s="333"/>
      <c r="F94" s="193"/>
      <c r="G94" s="102"/>
    </row>
    <row r="95" spans="2:11" x14ac:dyDescent="0.35">
      <c r="B95" s="38" t="s">
        <v>170</v>
      </c>
      <c r="C95" s="13"/>
      <c r="D95" s="10" t="s">
        <v>176</v>
      </c>
      <c r="E95" s="325"/>
      <c r="F95" s="334"/>
      <c r="G95" s="38"/>
    </row>
    <row r="96" spans="2:11" x14ac:dyDescent="0.35">
      <c r="B96" s="113" t="str">
        <f>+B93</f>
        <v>Resultado</v>
      </c>
      <c r="C96" s="106" t="str">
        <f>+D11</f>
        <v>Gastos Fynsa</v>
      </c>
      <c r="D96" s="108"/>
      <c r="E96" s="335"/>
      <c r="F96" s="111">
        <f>-F78</f>
        <v>393564</v>
      </c>
      <c r="G96" s="111"/>
    </row>
    <row r="97" spans="2:7" x14ac:dyDescent="0.35">
      <c r="B97" s="113" t="str">
        <f>+B92</f>
        <v>Activo</v>
      </c>
      <c r="C97" s="106" t="str">
        <f>+C92</f>
        <v>Inversión Fynsa</v>
      </c>
      <c r="D97" s="108"/>
      <c r="E97" s="325"/>
      <c r="F97" s="111"/>
      <c r="G97" s="111">
        <f>+F96</f>
        <v>393564</v>
      </c>
    </row>
    <row r="98" spans="2:7" ht="13.9" thickBot="1" x14ac:dyDescent="0.4">
      <c r="B98" s="192"/>
      <c r="C98" s="331" t="s">
        <v>177</v>
      </c>
      <c r="D98" s="332"/>
      <c r="E98" s="333"/>
      <c r="F98" s="193"/>
      <c r="G98" s="102"/>
    </row>
    <row r="99" spans="2:7" x14ac:dyDescent="0.35">
      <c r="B99" s="38" t="s">
        <v>170</v>
      </c>
      <c r="C99" s="13"/>
      <c r="D99" s="10" t="s">
        <v>178</v>
      </c>
      <c r="E99" s="325"/>
      <c r="F99" s="334"/>
      <c r="G99" s="38"/>
    </row>
    <row r="100" spans="2:7" x14ac:dyDescent="0.35">
      <c r="B100" s="113" t="str">
        <f>+B96</f>
        <v>Resultado</v>
      </c>
      <c r="C100" s="106" t="str">
        <f>+D13</f>
        <v>Ganancia o Pérdida Valor Razonable</v>
      </c>
      <c r="D100" s="108"/>
      <c r="E100" s="335"/>
      <c r="F100" s="111">
        <f>-F79</f>
        <v>22629930</v>
      </c>
      <c r="G100" s="111"/>
    </row>
    <row r="101" spans="2:7" x14ac:dyDescent="0.35">
      <c r="B101" s="113" t="str">
        <f>+B97</f>
        <v>Activo</v>
      </c>
      <c r="C101" s="106" t="str">
        <f>+C97</f>
        <v>Inversión Fynsa</v>
      </c>
      <c r="D101" s="108"/>
      <c r="E101" s="325"/>
      <c r="F101" s="111"/>
      <c r="G101" s="111">
        <f>+F100</f>
        <v>22629930</v>
      </c>
    </row>
    <row r="102" spans="2:7" ht="13.9" thickBot="1" x14ac:dyDescent="0.4">
      <c r="B102" s="192"/>
      <c r="C102" s="331" t="s">
        <v>179</v>
      </c>
      <c r="D102" s="332"/>
      <c r="E102" s="333"/>
      <c r="F102" s="193"/>
      <c r="G102" s="102"/>
    </row>
  </sheetData>
  <mergeCells count="10">
    <mergeCell ref="C82:E82"/>
    <mergeCell ref="J82:K82"/>
    <mergeCell ref="B2:H3"/>
    <mergeCell ref="C35:E35"/>
    <mergeCell ref="I4:M4"/>
    <mergeCell ref="E5:G13"/>
    <mergeCell ref="J34:K3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II-1</vt:lpstr>
      <vt:lpstr>II-2</vt:lpstr>
      <vt:lpstr>III-a</vt:lpstr>
      <vt:lpstr>III-b</vt:lpstr>
      <vt:lpstr>III-c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Filgueira</dc:creator>
  <cp:lastModifiedBy>Carlos Andrés Filgueira</cp:lastModifiedBy>
  <dcterms:created xsi:type="dcterms:W3CDTF">2025-04-09T12:53:07Z</dcterms:created>
  <dcterms:modified xsi:type="dcterms:W3CDTF">2025-04-17T00:58:48Z</dcterms:modified>
</cp:coreProperties>
</file>