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877" documentId="8_{E06378DB-7FAD-4C42-A06F-8686465F0512}" xr6:coauthVersionLast="47" xr6:coauthVersionMax="47" xr10:uidLastSave="{8A861727-91D8-4748-AB32-63603D75C784}"/>
  <bookViews>
    <workbookView xWindow="43080" yWindow="-120" windowWidth="20640" windowHeight="11040" firstSheet="1" activeTab="6" xr2:uid="{10561269-E6B8-44FB-8328-1588E70E33DF}"/>
  </bookViews>
  <sheets>
    <sheet name="Alternativas" sheetId="1" r:id="rId1"/>
    <sheet name="Inversiones" sheetId="2" r:id="rId2"/>
    <sheet name="Deterioro" sheetId="3" r:id="rId3"/>
    <sheet name="00 Balance1" sheetId="4" r:id="rId4"/>
    <sheet name="00 Rubro1" sheetId="5" r:id="rId5"/>
    <sheet name="01 balance 2" sheetId="6" r:id="rId6"/>
    <sheet name="01 Rubro 2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7" l="1"/>
  <c r="H22" i="7"/>
  <c r="D31" i="7"/>
  <c r="D13" i="7"/>
  <c r="H13" i="7"/>
  <c r="D33" i="7" l="1"/>
  <c r="H33" i="7"/>
  <c r="H33" i="5"/>
  <c r="H31" i="5"/>
  <c r="H22" i="5"/>
  <c r="H13" i="5"/>
  <c r="H36" i="5"/>
  <c r="D33" i="5"/>
  <c r="D31" i="5"/>
  <c r="D13" i="5"/>
  <c r="D7" i="5"/>
  <c r="F56" i="4"/>
  <c r="H30" i="5"/>
  <c r="F55" i="4"/>
  <c r="H6" i="5"/>
  <c r="F54" i="4"/>
  <c r="F53" i="4"/>
  <c r="F52" i="4"/>
  <c r="H10" i="5"/>
  <c r="F51" i="4"/>
  <c r="F50" i="4"/>
  <c r="D23" i="5"/>
  <c r="F49" i="4"/>
  <c r="D10" i="5"/>
  <c r="F48" i="4"/>
  <c r="D9" i="5"/>
  <c r="F47" i="4"/>
  <c r="H5" i="5"/>
  <c r="F46" i="4"/>
  <c r="H20" i="5"/>
  <c r="F45" i="4"/>
  <c r="D12" i="5"/>
  <c r="F44" i="4"/>
  <c r="F43" i="4"/>
  <c r="F42" i="4"/>
  <c r="D25" i="5"/>
  <c r="F41" i="4"/>
  <c r="F40" i="4"/>
  <c r="F39" i="4"/>
  <c r="D8" i="5"/>
  <c r="F38" i="4"/>
  <c r="F37" i="4"/>
  <c r="D6" i="5"/>
  <c r="F36" i="4"/>
  <c r="F35" i="4"/>
  <c r="F34" i="4"/>
  <c r="H9" i="5"/>
  <c r="F33" i="4"/>
  <c r="F32" i="4"/>
  <c r="F31" i="4"/>
  <c r="D11" i="5"/>
  <c r="F30" i="4"/>
  <c r="F29" i="4"/>
  <c r="D5" i="5"/>
  <c r="F28" i="4"/>
  <c r="F27" i="4"/>
  <c r="F26" i="4"/>
  <c r="D26" i="5"/>
  <c r="F25" i="4"/>
  <c r="D28" i="5"/>
  <c r="F24" i="4"/>
  <c r="F23" i="4"/>
  <c r="H8" i="5"/>
  <c r="F22" i="4"/>
  <c r="F21" i="4"/>
  <c r="F20" i="4"/>
  <c r="F19" i="4"/>
  <c r="D18" i="5"/>
  <c r="F18" i="4"/>
  <c r="F17" i="4"/>
  <c r="F16" i="4"/>
  <c r="D22" i="5"/>
  <c r="F15" i="4"/>
  <c r="F14" i="4"/>
  <c r="F13" i="4"/>
  <c r="F12" i="4"/>
  <c r="F11" i="4"/>
  <c r="H27" i="5"/>
  <c r="F10" i="4"/>
  <c r="F9" i="4"/>
  <c r="F8" i="4"/>
  <c r="F6" i="4"/>
  <c r="D29" i="5"/>
  <c r="N27" i="3"/>
  <c r="L26" i="3"/>
  <c r="I27" i="3"/>
  <c r="P23" i="3"/>
  <c r="N23" i="3"/>
  <c r="L22" i="3"/>
  <c r="N17" i="3"/>
  <c r="K17" i="3"/>
  <c r="H77" i="3"/>
  <c r="H76" i="3"/>
  <c r="H75" i="3"/>
  <c r="H70" i="3"/>
  <c r="H78" i="3" s="1"/>
  <c r="K78" i="3" s="1"/>
  <c r="C24" i="3" s="1"/>
  <c r="H65" i="3"/>
  <c r="H63" i="3"/>
  <c r="H60" i="3"/>
  <c r="H59" i="3"/>
  <c r="H58" i="3"/>
  <c r="H57" i="3"/>
  <c r="H66" i="3" s="1"/>
  <c r="K66" i="3" s="1"/>
  <c r="C23" i="3" s="1"/>
  <c r="H53" i="3"/>
  <c r="H52" i="3"/>
  <c r="H51" i="3"/>
  <c r="H49" i="3"/>
  <c r="H48" i="3"/>
  <c r="H46" i="3"/>
  <c r="H45" i="3"/>
  <c r="H34" i="3"/>
  <c r="H36" i="3"/>
  <c r="H38" i="3"/>
  <c r="H39" i="3"/>
  <c r="H40" i="3"/>
  <c r="H41" i="3"/>
  <c r="H33" i="3"/>
  <c r="H42" i="3" s="1"/>
  <c r="C78" i="3"/>
  <c r="C66" i="3"/>
  <c r="C54" i="3"/>
  <c r="C42" i="3"/>
  <c r="F94" i="2"/>
  <c r="F91" i="2"/>
  <c r="G87" i="2"/>
  <c r="F86" i="2"/>
  <c r="D87" i="2"/>
  <c r="C86" i="2"/>
  <c r="B85" i="2"/>
  <c r="B87" i="2"/>
  <c r="B86" i="2"/>
  <c r="E21" i="2"/>
  <c r="G83" i="2"/>
  <c r="F82" i="2"/>
  <c r="D83" i="2"/>
  <c r="E20" i="2"/>
  <c r="B81" i="2"/>
  <c r="G79" i="2"/>
  <c r="F78" i="2"/>
  <c r="D79" i="2"/>
  <c r="C78" i="2"/>
  <c r="B79" i="2"/>
  <c r="B78" i="2"/>
  <c r="B77" i="2"/>
  <c r="G75" i="2"/>
  <c r="F74" i="2"/>
  <c r="D75" i="2"/>
  <c r="C74" i="2"/>
  <c r="B64" i="2"/>
  <c r="B60" i="2"/>
  <c r="B56" i="2"/>
  <c r="E19" i="2"/>
  <c r="E18" i="2"/>
  <c r="B21" i="2"/>
  <c r="B20" i="2"/>
  <c r="B19" i="2"/>
  <c r="B18" i="2"/>
  <c r="G66" i="2"/>
  <c r="F65" i="2"/>
  <c r="D66" i="2"/>
  <c r="C65" i="2"/>
  <c r="B66" i="2"/>
  <c r="B65" i="2"/>
  <c r="G58" i="2"/>
  <c r="F57" i="2"/>
  <c r="D58" i="2"/>
  <c r="G54" i="2"/>
  <c r="F53" i="2"/>
  <c r="C53" i="2"/>
  <c r="B53" i="2"/>
  <c r="G12" i="2"/>
  <c r="G10" i="2"/>
  <c r="G9" i="2"/>
  <c r="F44" i="2"/>
  <c r="G45" i="2" s="1"/>
  <c r="C44" i="2"/>
  <c r="F39" i="2"/>
  <c r="G40" i="2" s="1"/>
  <c r="C39" i="2"/>
  <c r="D35" i="2"/>
  <c r="D40" i="2" s="1"/>
  <c r="D45" i="2" s="1"/>
  <c r="F34" i="2"/>
  <c r="G35" i="2" s="1"/>
  <c r="C34" i="2"/>
  <c r="B35" i="2"/>
  <c r="B40" i="2" s="1"/>
  <c r="B45" i="2" s="1"/>
  <c r="B34" i="2"/>
  <c r="B39" i="2" s="1"/>
  <c r="B44" i="2" s="1"/>
  <c r="B33" i="2"/>
  <c r="B38" i="2" s="1"/>
  <c r="B43" i="2" s="1"/>
  <c r="F30" i="2"/>
  <c r="F29" i="2"/>
  <c r="G31" i="2" s="1"/>
  <c r="C29" i="2"/>
  <c r="E56" i="6"/>
  <c r="D56" i="6"/>
  <c r="E58" i="6" s="1"/>
  <c r="E57" i="4"/>
  <c r="D57" i="4"/>
  <c r="H36" i="7" l="1"/>
  <c r="K42" i="3"/>
  <c r="C21" i="3" s="1"/>
  <c r="H54" i="3"/>
  <c r="K54" i="3" s="1"/>
  <c r="C22" i="3" s="1"/>
  <c r="C27" i="3" s="1"/>
  <c r="O16" i="3"/>
  <c r="L16" i="3"/>
  <c r="I16" i="3"/>
  <c r="F16" i="3"/>
  <c r="C16" i="3"/>
  <c r="O17" i="3" l="1"/>
  <c r="O18" i="3" s="1"/>
  <c r="C26" i="3"/>
  <c r="L17" i="3" s="1"/>
  <c r="L18" i="3" s="1"/>
</calcChain>
</file>

<file path=xl/sharedStrings.xml><?xml version="1.0" encoding="utf-8"?>
<sst xmlns="http://schemas.openxmlformats.org/spreadsheetml/2006/main" count="535" uniqueCount="342">
  <si>
    <t>Partes I.- A continuación, se le entrega una serie de preguntas las cuales cuentan con su alternativa correcta, marque con un círculo la alternativa correcta 4 por pregunta (40 puntos en total).</t>
  </si>
  <si>
    <r>
      <t>d)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Todas las anteriores</t>
    </r>
  </si>
  <si>
    <r>
      <t>e)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Solo a y c</t>
    </r>
  </si>
  <si>
    <r>
      <t>a)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Solo a los activos y pasivos no monetarios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</si>
  <si>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Georgia"/>
        <family val="1"/>
      </rPr>
      <t>Bajo NIIF no es permitida la corrección monetaria</t>
    </r>
  </si>
  <si>
    <r>
      <t>d)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 xml:space="preserve">Sola en países que no se encuentren en una economía hiperinflacionaria </t>
    </r>
  </si>
  <si>
    <r>
      <t>e)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Ninguna de las anteriores</t>
    </r>
  </si>
  <si>
    <r>
      <t>a)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seis meses</t>
    </r>
  </si>
  <si>
    <r>
      <t>b)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nueve meses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</si>
  <si>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Georgia"/>
        <family val="1"/>
      </rPr>
      <t>un año</t>
    </r>
  </si>
  <si>
    <r>
      <t>e)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Más de doce meses</t>
    </r>
  </si>
  <si>
    <r>
      <t>b)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Otras Reservas en la medida que sea una disminución de un intangible.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</si>
  <si>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Georgia"/>
        <family val="1"/>
      </rPr>
      <t>Resultados Acumulados en el aumento de un edificio.</t>
    </r>
  </si>
  <si>
    <r>
      <t>d)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Otras Reservas en el aumento de una cobertura de valor razonable.</t>
    </r>
  </si>
  <si>
    <r>
      <t>e)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Solo a y d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</si>
  <si>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Georgia"/>
        <family val="1"/>
      </rPr>
      <t>Si se lleva NIIF para las PYMES se debe tomar en consideración la normativa tributaria y agotar los medios de cobro</t>
    </r>
  </si>
  <si>
    <r>
      <t>e)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Solo se deterioran las cuentas que se encuentren vencidas</t>
    </r>
  </si>
  <si>
    <r>
      <t>b)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 xml:space="preserve">Deroga las normas tributarias y pone en vigencia la reforma tributaria 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</si>
  <si>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Georgia"/>
        <family val="1"/>
      </rPr>
      <t>Aplicación de las NIIF en forma obligatoria desde el 01 de enero de 2009</t>
    </r>
  </si>
  <si>
    <r>
      <t>d)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Señala la obligación de calcular los impuestos diferidos</t>
    </r>
  </si>
  <si>
    <r>
      <t>e)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Todas las anteriores</t>
    </r>
  </si>
  <si>
    <r>
      <t>a)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 xml:space="preserve">Según la NIC 1, son cargos diferidos, por lo cual son gastos </t>
    </r>
  </si>
  <si>
    <r>
      <t>b)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Se pueden activar y se clasifican como Propiedades, Plantas y Equipos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</si>
  <si>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Georgia"/>
        <family val="1"/>
      </rPr>
      <t>Los gastos por remodelación se pueden activar en el desarrollo de un intangible</t>
    </r>
  </si>
  <si>
    <r>
      <t>d)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No se aceptan por la normativa internacional</t>
    </r>
  </si>
  <si>
    <r>
      <t>e)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Solo a y b</t>
    </r>
  </si>
  <si>
    <r>
      <t>a)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Georgia"/>
        <family val="1"/>
      </rPr>
      <t xml:space="preserve"> </t>
    </r>
    <r>
      <rPr>
        <sz val="10"/>
        <color theme="1"/>
        <rFont val="Georgia"/>
        <family val="1"/>
      </rPr>
      <t>IFAC ubicado en Nueva York</t>
    </r>
  </si>
  <si>
    <r>
      <t>b)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Colegio de Contadores de Chile A.G. ubicado en Santiago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</si>
  <si>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Georgia"/>
        <family val="1"/>
      </rPr>
      <t>Colegio de auditores ubicado en Londres</t>
    </r>
  </si>
  <si>
    <r>
      <t>d)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IASB ubicado en Londres</t>
    </r>
  </si>
  <si>
    <r>
      <t>e)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Superintendencia de Valores y Seguros (Actual CMF)</t>
    </r>
  </si>
  <si>
    <r>
      <t>10.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Georgia"/>
        <family val="1"/>
      </rPr>
      <t>Las categorías de los activos financieros son los siguientes:</t>
    </r>
  </si>
  <si>
    <r>
      <t>a)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Mercados activos (Nivel 1), mercados no activos (Nivel 2), mercados no activos (Nivel 3)</t>
    </r>
  </si>
  <si>
    <r>
      <t>b)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Georgia"/>
        <family val="1"/>
      </rPr>
      <t>Valor razonable o para negociar, disponible para la venta y mantenido al costo amortizado.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</si>
  <si>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Georgia"/>
        <family val="1"/>
      </rPr>
      <t>Son tres niveles, dados por la bolsa de valores, técnica de valorización y valorizada a valor actual.</t>
    </r>
  </si>
  <si>
    <t>1. Lo siguiente son evidencias de deterioro en las cuentas por cobrar:</t>
  </si>
  <si>
    <t>2. La corrección monetaria se aplicará bajo la NIC 29:</t>
  </si>
  <si>
    <t>3. Los activos no corrientes tienen vencimiento de:</t>
  </si>
  <si>
    <t>4. En Primera adopción bajo NIIF 1 los ajustes para migrar a las NIIF, se desarrollan en:</t>
  </si>
  <si>
    <t xml:space="preserve">5. Para desarrollar el deterioro de las cuentas por cobrar se debe tener las siguientes consideraciones: </t>
  </si>
  <si>
    <t>6. El Boletín Técnico 85 señala lo siguiente:</t>
  </si>
  <si>
    <t>7. Señale como se pueden contabilizar los gastos de remodelación:</t>
  </si>
  <si>
    <t>8. Las distintas formas de valorización que permite las NIIF son las siguientes:</t>
  </si>
  <si>
    <t>9. Que organismo en Chile estableció como obligatorias las NIIF a partir del año 2013:</t>
  </si>
  <si>
    <t>Acciones Barcelona</t>
  </si>
  <si>
    <t>Acciones Blanco y Negro</t>
  </si>
  <si>
    <t>Inversión Real Madrid</t>
  </si>
  <si>
    <t xml:space="preserve">Acciones La Serena </t>
  </si>
  <si>
    <t>Acciones La Serena</t>
  </si>
  <si>
    <r>
      <t>o</t>
    </r>
    <r>
      <rPr>
        <b/>
        <sz val="7"/>
        <color rgb="FFFF0000"/>
        <rFont val="Georgia"/>
        <family val="1"/>
      </rPr>
      <t xml:space="preserve">   </t>
    </r>
    <r>
      <rPr>
        <b/>
        <sz val="11"/>
        <color rgb="FFFF0000"/>
        <rFont val="Georgia"/>
        <family val="1"/>
      </rPr>
      <t>La inversión de Real Madrid se encuentra deteriorada en un 80%</t>
    </r>
  </si>
  <si>
    <t>Fecha</t>
  </si>
  <si>
    <t>Detalle</t>
  </si>
  <si>
    <t>Debe</t>
  </si>
  <si>
    <t>Haber</t>
  </si>
  <si>
    <t>-</t>
  </si>
  <si>
    <t>Activo</t>
  </si>
  <si>
    <t>Comisiones</t>
  </si>
  <si>
    <t>Pasivo</t>
  </si>
  <si>
    <t>Patrimonio</t>
  </si>
  <si>
    <t>Otras reservas</t>
  </si>
  <si>
    <t>(31.12.24)</t>
  </si>
  <si>
    <t>Inversión</t>
  </si>
  <si>
    <t>Costo de adquisición (20.10.24)</t>
  </si>
  <si>
    <r>
      <t>o</t>
    </r>
    <r>
      <rPr>
        <b/>
        <sz val="7"/>
        <color theme="1"/>
        <rFont val="Georgia"/>
        <family val="1"/>
      </rPr>
      <t xml:space="preserve">   </t>
    </r>
    <r>
      <rPr>
        <b/>
        <sz val="10"/>
        <color theme="1"/>
        <rFont val="Georgia"/>
        <family val="1"/>
      </rPr>
      <t>El detalle de la inversión al 31 de diciembre de 2025 es el siguiente:</t>
    </r>
  </si>
  <si>
    <t>(31.12.25)</t>
  </si>
  <si>
    <t>Valor al cierre</t>
  </si>
  <si>
    <t>Glosa: Compra Acciones Barcelona</t>
  </si>
  <si>
    <t>Glosa: Compra Acciones Blanco y Negro</t>
  </si>
  <si>
    <t>Glosa: Compra Inversión Real Madrid</t>
  </si>
  <si>
    <t>Glosa: Compra Acción la Serena</t>
  </si>
  <si>
    <t>Glosa: Barcelona</t>
  </si>
  <si>
    <t>Glosa: Blanco y Negro</t>
  </si>
  <si>
    <t>Glosa: Inversión Real Madrid</t>
  </si>
  <si>
    <t>Glosa: Acción la Serena</t>
  </si>
  <si>
    <t>Actualización al 31.12.2025</t>
  </si>
  <si>
    <t>Actualización al 31.12.2024</t>
  </si>
  <si>
    <t>Compra al 20.10.2024</t>
  </si>
  <si>
    <t>ID</t>
  </si>
  <si>
    <t>Saldo al 31.12.2020</t>
  </si>
  <si>
    <t>Saldo al 31.12.2021</t>
  </si>
  <si>
    <t>Saldo al 31.12.2022</t>
  </si>
  <si>
    <t>Saldo al 31.12.2023</t>
  </si>
  <si>
    <t>Saldo al 31.12.2024</t>
  </si>
  <si>
    <t>Desarrolle el cálculo del deterioro de las cuentas por cobrar al 01.01.2024 bajo el escenario de primera adopción y al 31.12.2024 aplicando las NIIF</t>
  </si>
  <si>
    <t>Partes III.- Ejercicios Práctico (deterioro cuentas por cobrar) (30 puntos)</t>
  </si>
  <si>
    <t>TASAS</t>
  </si>
  <si>
    <t>MONTO %</t>
  </si>
  <si>
    <t>Puntos</t>
  </si>
  <si>
    <t>Tasa Promedio 1</t>
  </si>
  <si>
    <t>Tasa Promedio 2</t>
  </si>
  <si>
    <t>Rubro</t>
  </si>
  <si>
    <t>PROVEEDORES</t>
  </si>
  <si>
    <t>DEUDORES VARIOS</t>
  </si>
  <si>
    <t>ACTIVOS POR IMPUESTOS DIFERIDOS</t>
  </si>
  <si>
    <t>ISAPRE POR PAGAR</t>
  </si>
  <si>
    <t>BANCO ESTADO</t>
  </si>
  <si>
    <t>BOLETAS EN GARANTÍA</t>
  </si>
  <si>
    <t>FONDO MUTUO 30 DÍAS</t>
  </si>
  <si>
    <t>CAPITAL</t>
  </si>
  <si>
    <t>CERDOS CORTO PLAZO</t>
  </si>
  <si>
    <t>CRÉDITO ACTIVO FIJO</t>
  </si>
  <si>
    <t>DONACIONES</t>
  </si>
  <si>
    <t>CXC ACTIVOS MANENIDOS PARA LA VENTA</t>
  </si>
  <si>
    <t>INVERSIÓN EMPRESAS RELACIONADAS</t>
  </si>
  <si>
    <t>CUENTAS POR COBRAR RELACIONADAS</t>
  </si>
  <si>
    <t>ACREEDORES</t>
  </si>
  <si>
    <t>DEPÓSITO A PLAZO 380 DÍAS</t>
  </si>
  <si>
    <t>DETERIORO DEUDORES POR VENTAS</t>
  </si>
  <si>
    <t>CLIENTES</t>
  </si>
  <si>
    <t>PROVISIÓN JUICIOS</t>
  </si>
  <si>
    <t>DIVIDENDOS PROVISORIOS</t>
  </si>
  <si>
    <t>TERRENOS</t>
  </si>
  <si>
    <t>EDIFICIOS EN ARRENDAMIENTOS</t>
  </si>
  <si>
    <t>MAQUINARIAS EN LEASING</t>
  </si>
  <si>
    <t>INVERSIONES PARA NEGOCIAR</t>
  </si>
  <si>
    <t>FONDOS FIJOS</t>
  </si>
  <si>
    <t>FONDOS MUTUOS 15 DÍAS</t>
  </si>
  <si>
    <t>DEUDORES</t>
  </si>
  <si>
    <t>GANADO LECHERO CORTO PLAZO</t>
  </si>
  <si>
    <t>GARANTÍA DE ARRIENDOS</t>
  </si>
  <si>
    <t>GASTOS PAGADOS POR ANTICIPADO</t>
  </si>
  <si>
    <t>IMPUESTO RENTA POR PAGAR</t>
  </si>
  <si>
    <t>FACTURAS POR PAGAR</t>
  </si>
  <si>
    <t>FACTURAS POR COBRAR</t>
  </si>
  <si>
    <t>ARRIENDOS ANTICIPADOS</t>
  </si>
  <si>
    <t>IVA CREDITO FISCAL</t>
  </si>
  <si>
    <t>IVA DEBITO FISCAL</t>
  </si>
  <si>
    <t>INVENTARIOS</t>
  </si>
  <si>
    <t>MAQUINARIAS</t>
  </si>
  <si>
    <t>MERCADERÍAS</t>
  </si>
  <si>
    <t>OBLIGACIONES POR LEASING</t>
  </si>
  <si>
    <t>PAGOS PROVISIONALES MENSUALES</t>
  </si>
  <si>
    <t>PASIVO POR IMPUESTO DIFERIDOS</t>
  </si>
  <si>
    <t>SOBREGIRO BANCARIO</t>
  </si>
  <si>
    <t>PRESTAMOS POR COBRAR RELACIONADAS</t>
  </si>
  <si>
    <t>PRODUCTOS EN PROCESO</t>
  </si>
  <si>
    <t>SOFTWARE</t>
  </si>
  <si>
    <t>PROVISIÓN BENEFICIOS DE RETIRO</t>
  </si>
  <si>
    <t>AFP POR PAGAR</t>
  </si>
  <si>
    <t>PROVISIÓN VACACIONES</t>
  </si>
  <si>
    <t>REMUNERACIONES POR PAGAR</t>
  </si>
  <si>
    <t>UTILIDAD DEL EJERCICIO</t>
  </si>
  <si>
    <t>SEGUROS ANTICIPADOS</t>
  </si>
  <si>
    <t>Totales</t>
  </si>
  <si>
    <t>ACTIVOS</t>
  </si>
  <si>
    <t>Monto</t>
  </si>
  <si>
    <t>PASIVOS</t>
  </si>
  <si>
    <t>Activos Corrientes</t>
  </si>
  <si>
    <t>Pasivos Corrientes</t>
  </si>
  <si>
    <t>Efectivo y equivalentes al efectivo</t>
  </si>
  <si>
    <t xml:space="preserve">Otros pasivos financieros, Corrientes </t>
  </si>
  <si>
    <t xml:space="preserve">Otros activos financieros, Corrientes </t>
  </si>
  <si>
    <t>Cuentas por pagar comerciales y otras cuentas por pagar</t>
  </si>
  <si>
    <t xml:space="preserve">Otros activos no financieros, corrientes </t>
  </si>
  <si>
    <t>Cuentas por pagar a entidades relacionadas</t>
  </si>
  <si>
    <t>Deudores comerciales y otras cuentas por cobrar corrientes</t>
  </si>
  <si>
    <t>Otras provisiones corrientes</t>
  </si>
  <si>
    <t>Cuentas por cobrar a entidades relacionadas, corrientes</t>
  </si>
  <si>
    <t>Pasivos por impuestos, Corrientes</t>
  </si>
  <si>
    <t>Inventarios</t>
  </si>
  <si>
    <t>Provisiones corrientes por beneficios a los empleados</t>
  </si>
  <si>
    <t>Activos biológicos Corrientes</t>
  </si>
  <si>
    <t xml:space="preserve">Otros pasivos no financieros, corrientes </t>
  </si>
  <si>
    <t xml:space="preserve">Activos por impuestos Corrientes </t>
  </si>
  <si>
    <t>Total de Activos Corrientes</t>
  </si>
  <si>
    <t>Total de Pasivos Corrientes</t>
  </si>
  <si>
    <t>Pasivos No Corrientes</t>
  </si>
  <si>
    <t xml:space="preserve">Otros pasivos financieros, no corrientes </t>
  </si>
  <si>
    <t>Activos no Corrientes</t>
  </si>
  <si>
    <t>Pasivos, no Corrientes</t>
  </si>
  <si>
    <t>Otros activos financieros no corrientes</t>
  </si>
  <si>
    <t>Cuentas por pagar a entidades relacionadas, no corrientes</t>
  </si>
  <si>
    <t xml:space="preserve">Otros activos no financieros no corrientes </t>
  </si>
  <si>
    <t xml:space="preserve">Otras provisiones no corrientes </t>
  </si>
  <si>
    <t>Derechos por cobrar no corrientes</t>
  </si>
  <si>
    <t xml:space="preserve">Pasivo por impuestos diferidos </t>
  </si>
  <si>
    <t xml:space="preserve">Cuentas por cobrar a entidades relacionadas, no corrientes </t>
  </si>
  <si>
    <t>Provisiones no corrientes por beneficios a los empleados</t>
  </si>
  <si>
    <t>Inversiones contabilizadas utilizando el método de la participación</t>
  </si>
  <si>
    <t>Total de Pasivos No Corrientes</t>
  </si>
  <si>
    <t xml:space="preserve">Activos intangibles distintos de la plusvalía </t>
  </si>
  <si>
    <t>Plusvalía</t>
  </si>
  <si>
    <t>TOTAL DE PASIVOS</t>
  </si>
  <si>
    <t xml:space="preserve">Propiedades, planta y equipo </t>
  </si>
  <si>
    <t>Activos por derecho de uso</t>
  </si>
  <si>
    <t>Activos biológicos, no Corrientes</t>
  </si>
  <si>
    <t>Capital</t>
  </si>
  <si>
    <t>Propiedades de inversión</t>
  </si>
  <si>
    <t>Ganancias (pérdidas) acumuladas</t>
  </si>
  <si>
    <t>Activos por impuestos diferidos</t>
  </si>
  <si>
    <t>Ganancia (pérdida) del ejercicio</t>
  </si>
  <si>
    <t>Total Patrimonio</t>
  </si>
  <si>
    <t>TOTAL DE ACTIVOS</t>
  </si>
  <si>
    <t>Sin diferencias</t>
  </si>
  <si>
    <t>N° Cuenta</t>
  </si>
  <si>
    <t>Cuenta Contable</t>
  </si>
  <si>
    <t>Inventario</t>
  </si>
  <si>
    <t>Cuenta</t>
  </si>
  <si>
    <t>1-1-01-001</t>
  </si>
  <si>
    <t>Caja</t>
  </si>
  <si>
    <t>1-1-02-001</t>
  </si>
  <si>
    <t>Fondo Fijo</t>
  </si>
  <si>
    <t>1-1-03-002</t>
  </si>
  <si>
    <t>Banco Santander</t>
  </si>
  <si>
    <t>1-1-03-006</t>
  </si>
  <si>
    <t>Banco Chile</t>
  </si>
  <si>
    <t>1-1-04-002</t>
  </si>
  <si>
    <t>Depósito a Plazo Santander 140 días</t>
  </si>
  <si>
    <t>1-1-04-004</t>
  </si>
  <si>
    <t>Acciones Blanco y Negro (para negociar)</t>
  </si>
  <si>
    <t>1-1-04-005</t>
  </si>
  <si>
    <r>
      <t xml:space="preserve">NIIF PYMES S.A. </t>
    </r>
    <r>
      <rPr>
        <sz val="10"/>
        <color rgb="FF3333FF"/>
        <rFont val="Georgia"/>
        <family val="1"/>
      </rPr>
      <t>(inversión al costo amortizado)</t>
    </r>
  </si>
  <si>
    <t>1-1-04-006</t>
  </si>
  <si>
    <t>Empresa relacionada INDEP (inversión metodo participación)</t>
  </si>
  <si>
    <t>1-1-05-001</t>
  </si>
  <si>
    <t>Facturas por cobrar</t>
  </si>
  <si>
    <t>1-1-06-501</t>
  </si>
  <si>
    <t>Estimación deudores incobrables</t>
  </si>
  <si>
    <t>1-1-07-001</t>
  </si>
  <si>
    <t>Cheques en cartera</t>
  </si>
  <si>
    <t>1-1-07-003</t>
  </si>
  <si>
    <t>Boletas garantía efectivo</t>
  </si>
  <si>
    <t>1-1-07-004</t>
  </si>
  <si>
    <t>Cheques Protestados y/o Devueltos</t>
  </si>
  <si>
    <t>1-1-08-004</t>
  </si>
  <si>
    <t>Mercaderias</t>
  </si>
  <si>
    <t>1-1-09-001</t>
  </si>
  <si>
    <t>IVA Crédito fiscal</t>
  </si>
  <si>
    <t>1-1-09-002</t>
  </si>
  <si>
    <t>P.P.M.</t>
  </si>
  <si>
    <t>1-1-09-006</t>
  </si>
  <si>
    <t>Crédito capacitación</t>
  </si>
  <si>
    <t>1-1-12-502</t>
  </si>
  <si>
    <t>Deudores varios</t>
  </si>
  <si>
    <t>1-2-01-002</t>
  </si>
  <si>
    <t>Terrenos</t>
  </si>
  <si>
    <t>1-2-01-003</t>
  </si>
  <si>
    <t>Edificios</t>
  </si>
  <si>
    <t>1-2-03-021</t>
  </si>
  <si>
    <t>Dep. Acumulada Edificios</t>
  </si>
  <si>
    <t>1-2-01-004</t>
  </si>
  <si>
    <t>Muebles y Útiles</t>
  </si>
  <si>
    <t>1-2-03-022</t>
  </si>
  <si>
    <t>Dep. Acumulada Muebles y Útiles</t>
  </si>
  <si>
    <t>1-2-01-005</t>
  </si>
  <si>
    <t>Edificios en Arrendamiento</t>
  </si>
  <si>
    <t>1-2-03-023</t>
  </si>
  <si>
    <t>Dep Acum edificios en arrendamientos</t>
  </si>
  <si>
    <t>1-2-01-008</t>
  </si>
  <si>
    <t>Activo en Leasing</t>
  </si>
  <si>
    <t>1-2-03-024</t>
  </si>
  <si>
    <t>Dep. Acum. Activos en Leasing</t>
  </si>
  <si>
    <t>1-2-01-006</t>
  </si>
  <si>
    <t>Servidumbre de Paso</t>
  </si>
  <si>
    <t>1-2-01-007</t>
  </si>
  <si>
    <t>Derechos de Agua</t>
  </si>
  <si>
    <t>1-3-01-001</t>
  </si>
  <si>
    <t>Garantía arriendos</t>
  </si>
  <si>
    <t>1-3-01-002</t>
  </si>
  <si>
    <t>Gastos por Remodelación corto plazo</t>
  </si>
  <si>
    <t>2-1-01-001</t>
  </si>
  <si>
    <t>Linea de Credito Banco Santander</t>
  </si>
  <si>
    <t>2-1-01-011</t>
  </si>
  <si>
    <t>Préstamos banco Santander</t>
  </si>
  <si>
    <t>2-1-01-012</t>
  </si>
  <si>
    <t>Obligaciones por leasing</t>
  </si>
  <si>
    <t>2-1-02-001</t>
  </si>
  <si>
    <t>Proveedores</t>
  </si>
  <si>
    <t>2-1-05-001</t>
  </si>
  <si>
    <t>IVA Débito fiscal</t>
  </si>
  <si>
    <t>2-1-05-002</t>
  </si>
  <si>
    <t>PPM por pagar</t>
  </si>
  <si>
    <t>2-1-05-003</t>
  </si>
  <si>
    <t>Impto. Único</t>
  </si>
  <si>
    <t>2-1-06-001</t>
  </si>
  <si>
    <t>Sueldos por pagar</t>
  </si>
  <si>
    <t>2-1-06-002</t>
  </si>
  <si>
    <t>Honorarios por pagar</t>
  </si>
  <si>
    <t>2-1-07-001</t>
  </si>
  <si>
    <t>AFP</t>
  </si>
  <si>
    <t>2-1-07-002</t>
  </si>
  <si>
    <t>Isapres</t>
  </si>
  <si>
    <t>2-1-07-006</t>
  </si>
  <si>
    <t>Fonasa</t>
  </si>
  <si>
    <t>2-1-07-007</t>
  </si>
  <si>
    <t>Provisión medioambiental</t>
  </si>
  <si>
    <t>2-1-07-008</t>
  </si>
  <si>
    <t>Cuentas por Pagar arriendo</t>
  </si>
  <si>
    <t>2-1-07-501</t>
  </si>
  <si>
    <t>Cuentas por Pagar Luz</t>
  </si>
  <si>
    <t>2-1-07-502</t>
  </si>
  <si>
    <t>Provisión Garantía</t>
  </si>
  <si>
    <t>2-1-07-503</t>
  </si>
  <si>
    <t>Provisión Juicios</t>
  </si>
  <si>
    <t>2-1-11-001</t>
  </si>
  <si>
    <t>Provisiones Impuesto Renta</t>
  </si>
  <si>
    <t>3-1-01-001</t>
  </si>
  <si>
    <t xml:space="preserve">Capital </t>
  </si>
  <si>
    <t>3-1-02-001</t>
  </si>
  <si>
    <t>Rev. Capital propio</t>
  </si>
  <si>
    <t>3-1-03-001</t>
  </si>
  <si>
    <t>Utilidades acumuladas</t>
  </si>
  <si>
    <t>4-1-01-001</t>
  </si>
  <si>
    <t>Utilidad del ejercicio</t>
  </si>
  <si>
    <r>
      <t>a)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Georgia"/>
        <family val="1"/>
      </rPr>
      <t>Morosidad</t>
    </r>
  </si>
  <si>
    <r>
      <t>b)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Georgia"/>
        <family val="1"/>
      </rPr>
      <t>Reducción del apoyo financiero de la empresa matriz o controladora</t>
    </r>
  </si>
  <si>
    <r>
      <t>c)</t>
    </r>
    <r>
      <rPr>
        <sz val="7"/>
        <color rgb="FFFF0000"/>
        <rFont val="Times New Roman"/>
        <family val="1"/>
      </rPr>
      <t xml:space="preserve">    </t>
    </r>
    <r>
      <rPr>
        <sz val="10"/>
        <color rgb="FFFF0000"/>
        <rFont val="Georgia"/>
        <family val="1"/>
      </rPr>
      <t>Quiebra o reorganización de la entidad</t>
    </r>
  </si>
  <si>
    <r>
      <t>b)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Georgia"/>
        <family val="1"/>
      </rPr>
      <t>Solo cuando la inflación en los últimos tres años se acerque al 100%</t>
    </r>
  </si>
  <si>
    <r>
      <t>a)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Georgia"/>
        <family val="1"/>
      </rPr>
      <t>Resultados Acumulados y Otras Reservas en la medida que sea un aumento de propiedades, plantas y equipos &amp; aumento de los intangibles.</t>
    </r>
  </si>
  <si>
    <r>
      <t>a)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Georgia"/>
        <family val="1"/>
      </rPr>
      <t>La tasa de recuperación promedio de los últimos 3 años para cumplir con la fiabilidad</t>
    </r>
  </si>
  <si>
    <r>
      <t>b)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Georgia"/>
        <family val="1"/>
      </rPr>
      <t>Generar una matriz de riesgo por vencimiento</t>
    </r>
  </si>
  <si>
    <r>
      <t>d)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Georgia"/>
        <family val="1"/>
      </rPr>
      <t>Solo a y b</t>
    </r>
  </si>
  <si>
    <r>
      <t>a)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Georgia"/>
        <family val="1"/>
      </rPr>
      <t>Aplicación de las NIIF en forma obligatoria a partir del 01 de enero de 2013</t>
    </r>
  </si>
  <si>
    <r>
      <t>e)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Georgia"/>
        <family val="1"/>
      </rPr>
      <t>Son Otros Activos no financieros y se amortizan en el periodo de uso</t>
    </r>
  </si>
  <si>
    <r>
      <t>a)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Georgia"/>
        <family val="1"/>
      </rPr>
      <t xml:space="preserve">Costo Histórico, Valor Neto Realizable, Valor Razonable, Costo Atribuido </t>
    </r>
  </si>
  <si>
    <r>
      <t>b)</t>
    </r>
    <r>
      <rPr>
        <sz val="7"/>
        <color rgb="FFFF0000"/>
        <rFont val="Times New Roman"/>
        <family val="1"/>
      </rPr>
      <t xml:space="preserve">   </t>
    </r>
    <r>
      <rPr>
        <sz val="10"/>
        <color rgb="FFFF0000"/>
        <rFont val="Georgia"/>
        <family val="1"/>
      </rPr>
      <t>Valor en Uso y Costo Histórico</t>
    </r>
  </si>
  <si>
    <r>
      <t>c)</t>
    </r>
    <r>
      <rPr>
        <sz val="7"/>
        <color rgb="FFFF0000"/>
        <rFont val="Times New Roman"/>
        <family val="1"/>
      </rPr>
      <t xml:space="preserve">    </t>
    </r>
    <r>
      <rPr>
        <sz val="10"/>
        <color rgb="FFFF0000"/>
        <rFont val="Georgia"/>
        <family val="1"/>
      </rPr>
      <t>Valor Razonable, Costo Reevaluado, Costo Histórico, Costo Atribuido</t>
    </r>
  </si>
  <si>
    <t>Negociar</t>
  </si>
  <si>
    <t>Para la venta</t>
  </si>
  <si>
    <t>Costo</t>
  </si>
  <si>
    <t>20.10.2024</t>
  </si>
  <si>
    <t>Gasto</t>
  </si>
  <si>
    <t>Cuenta por Pagar</t>
  </si>
  <si>
    <t>Sin ajuste contable, por estar al costo amortizado</t>
  </si>
  <si>
    <t>Ganancia</t>
  </si>
  <si>
    <t>Ganancia de Valor Razonable</t>
  </si>
  <si>
    <t>Otras Reservas</t>
  </si>
  <si>
    <t>31.12.2025</t>
  </si>
  <si>
    <t>31.12.2024</t>
  </si>
  <si>
    <t>Deterioro Inversión</t>
  </si>
  <si>
    <r>
      <t xml:space="preserve">Al 20 de octubre la sociedad FC compra acciones de Barcelona, con la intención de negociar y acciones de Blanco y Negro y La Serena disponibles para la venta, La inversión de Real Madrid se adquieren con la intención de mantenerlas a costo amortizado. </t>
    </r>
    <r>
      <rPr>
        <sz val="10"/>
        <color theme="1"/>
        <rFont val="Georgia"/>
        <family val="1"/>
      </rPr>
      <t>(30 puntos)</t>
    </r>
  </si>
  <si>
    <t>%</t>
  </si>
  <si>
    <t>TR1</t>
  </si>
  <si>
    <t>TR2</t>
  </si>
  <si>
    <t>TR3</t>
  </si>
  <si>
    <t>TR4</t>
  </si>
  <si>
    <t>Deterioro</t>
  </si>
  <si>
    <t>Resultados Acumulados</t>
  </si>
  <si>
    <t>Deterioro Acumulado CXC</t>
  </si>
  <si>
    <t>Glosa: deterioro NIIF 1</t>
  </si>
  <si>
    <t>Deterioro Cuentas por cobrar</t>
  </si>
  <si>
    <t>Total de Activos No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</si>
</sst>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_ ;_ * \-#,##0.0_ ;_ * &quot;-&quot;_ ;_ @_ 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Georgia"/>
      <family val="1"/>
    </font>
    <font>
      <sz val="10"/>
      <color theme="1"/>
      <name val="Arial"/>
      <family val="2"/>
    </font>
    <font>
      <b/>
      <sz val="10"/>
      <color theme="1"/>
      <name val="Georgia"/>
      <family val="1"/>
    </font>
    <font>
      <b/>
      <sz val="7"/>
      <color theme="1"/>
      <name val="Times New Roman"/>
      <family val="1"/>
    </font>
    <font>
      <sz val="10"/>
      <color theme="1"/>
      <name val="Georgia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Georgia"/>
      <family val="1"/>
    </font>
    <font>
      <b/>
      <sz val="9"/>
      <color theme="1"/>
      <name val="Georgia"/>
      <family val="1"/>
    </font>
    <font>
      <b/>
      <sz val="9"/>
      <color rgb="FF000000"/>
      <name val="Georgia"/>
      <family val="1"/>
    </font>
    <font>
      <b/>
      <sz val="7"/>
      <color theme="1"/>
      <name val="Georgia"/>
      <family val="1"/>
    </font>
    <font>
      <sz val="11"/>
      <color rgb="FFFF0000"/>
      <name val="Georgia"/>
      <family val="1"/>
    </font>
    <font>
      <b/>
      <sz val="11"/>
      <color rgb="FFFF0000"/>
      <name val="Georgia"/>
      <family val="1"/>
    </font>
    <font>
      <b/>
      <sz val="7"/>
      <color rgb="FFFF0000"/>
      <name val="Georgia"/>
      <family val="1"/>
    </font>
    <font>
      <b/>
      <sz val="11"/>
      <color theme="1"/>
      <name val="Georgia"/>
      <family val="1"/>
    </font>
    <font>
      <sz val="9"/>
      <color rgb="FF000000"/>
      <name val="Georgia"/>
      <family val="1"/>
    </font>
    <font>
      <sz val="9"/>
      <color rgb="FF0000FF"/>
      <name val="Georgia"/>
      <family val="1"/>
    </font>
    <font>
      <sz val="10"/>
      <color rgb="FF0000FF"/>
      <name val="Georgia"/>
      <family val="1"/>
    </font>
    <font>
      <sz val="10"/>
      <color rgb="FF000000"/>
      <name val="Georgia"/>
      <family val="1"/>
    </font>
    <font>
      <b/>
      <sz val="12"/>
      <name val="Georgia"/>
      <family val="1"/>
    </font>
    <font>
      <sz val="12"/>
      <color theme="1"/>
      <name val="Georgia"/>
      <family val="1"/>
    </font>
    <font>
      <sz val="12"/>
      <name val="Georgia"/>
      <family val="1"/>
    </font>
    <font>
      <sz val="11"/>
      <name val="Georgia"/>
      <family val="1"/>
    </font>
    <font>
      <sz val="15"/>
      <name val="Georgia"/>
      <family val="1"/>
    </font>
    <font>
      <b/>
      <sz val="15"/>
      <name val="Georgia"/>
      <family val="1"/>
    </font>
    <font>
      <sz val="15"/>
      <color theme="1"/>
      <name val="Georgia"/>
      <family val="1"/>
    </font>
    <font>
      <b/>
      <sz val="15"/>
      <color theme="1"/>
      <name val="Georgia"/>
      <family val="1"/>
    </font>
    <font>
      <sz val="15"/>
      <color rgb="FFFF0000"/>
      <name val="Georgia"/>
      <family val="1"/>
    </font>
    <font>
      <sz val="10"/>
      <name val="Georgia"/>
      <family val="1"/>
    </font>
    <font>
      <b/>
      <sz val="10"/>
      <name val="Georgia"/>
      <family val="1"/>
    </font>
    <font>
      <b/>
      <sz val="12"/>
      <color theme="1"/>
      <name val="Georgia"/>
      <family val="1"/>
    </font>
    <font>
      <sz val="10"/>
      <color rgb="FF3333FF"/>
      <name val="Georgia"/>
      <family val="1"/>
    </font>
    <font>
      <sz val="11"/>
      <color rgb="FFFF0000"/>
      <name val="Aptos Narrow"/>
      <family val="2"/>
      <scheme val="minor"/>
    </font>
    <font>
      <sz val="10"/>
      <color rgb="FFFF0000"/>
      <name val="Georgia"/>
      <family val="1"/>
    </font>
    <font>
      <sz val="7"/>
      <color rgb="FFFF0000"/>
      <name val="Times New Roman"/>
      <family val="1"/>
    </font>
    <font>
      <b/>
      <sz val="9"/>
      <color rgb="FFFF0000"/>
      <name val="Georgia"/>
      <family val="1"/>
    </font>
    <font>
      <sz val="12"/>
      <color rgb="FFFF0000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47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vertical="center"/>
    </xf>
    <xf numFmtId="0" fontId="0" fillId="0" borderId="6" xfId="0" applyBorder="1"/>
    <xf numFmtId="0" fontId="6" fillId="0" borderId="7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4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7" xfId="0" applyBorder="1"/>
    <xf numFmtId="0" fontId="10" fillId="2" borderId="0" xfId="0" applyFont="1" applyFill="1"/>
    <xf numFmtId="41" fontId="10" fillId="2" borderId="0" xfId="1" applyFont="1" applyFill="1"/>
    <xf numFmtId="41" fontId="12" fillId="2" borderId="4" xfId="1" applyFont="1" applyFill="1" applyBorder="1" applyAlignment="1">
      <alignment horizontal="center" vertical="center" wrapText="1"/>
    </xf>
    <xf numFmtId="41" fontId="12" fillId="2" borderId="9" xfId="1" applyFont="1" applyFill="1" applyBorder="1" applyAlignment="1">
      <alignment horizontal="center" vertical="center" wrapText="1"/>
    </xf>
    <xf numFmtId="41" fontId="6" fillId="2" borderId="9" xfId="1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justify" vertical="center" wrapText="1"/>
    </xf>
    <xf numFmtId="3" fontId="6" fillId="2" borderId="9" xfId="0" applyNumberFormat="1" applyFont="1" applyFill="1" applyBorder="1" applyAlignment="1">
      <alignment horizontal="right" vertical="center" wrapText="1"/>
    </xf>
    <xf numFmtId="41" fontId="10" fillId="2" borderId="0" xfId="0" applyNumberFormat="1" applyFont="1" applyFill="1"/>
    <xf numFmtId="0" fontId="10" fillId="2" borderId="0" xfId="0" applyFont="1" applyFill="1" applyAlignment="1">
      <alignment horizontal="left" vertical="center" indent="2"/>
    </xf>
    <xf numFmtId="0" fontId="15" fillId="2" borderId="0" xfId="0" applyFont="1" applyFill="1" applyAlignment="1">
      <alignment vertical="center"/>
    </xf>
    <xf numFmtId="0" fontId="10" fillId="2" borderId="10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41" fontId="10" fillId="2" borderId="2" xfId="1" applyFont="1" applyFill="1" applyBorder="1"/>
    <xf numFmtId="41" fontId="10" fillId="2" borderId="10" xfId="1" applyFont="1" applyFill="1" applyBorder="1"/>
    <xf numFmtId="0" fontId="10" fillId="2" borderId="15" xfId="0" applyFont="1" applyFill="1" applyBorder="1"/>
    <xf numFmtId="0" fontId="10" fillId="2" borderId="5" xfId="0" applyFont="1" applyFill="1" applyBorder="1"/>
    <xf numFmtId="0" fontId="10" fillId="2" borderId="6" xfId="0" applyFont="1" applyFill="1" applyBorder="1"/>
    <xf numFmtId="41" fontId="10" fillId="2" borderId="5" xfId="1" applyFont="1" applyFill="1" applyBorder="1"/>
    <xf numFmtId="41" fontId="10" fillId="2" borderId="15" xfId="1" applyFont="1" applyFill="1" applyBorder="1"/>
    <xf numFmtId="0" fontId="10" fillId="2" borderId="11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41" fontId="10" fillId="2" borderId="7" xfId="1" applyFont="1" applyFill="1" applyBorder="1"/>
    <xf numFmtId="41" fontId="10" fillId="2" borderId="11" xfId="1" applyFont="1" applyFill="1" applyBorder="1"/>
    <xf numFmtId="0" fontId="17" fillId="5" borderId="1" xfId="0" applyFont="1" applyFill="1" applyBorder="1" applyAlignment="1">
      <alignment horizontal="center"/>
    </xf>
    <xf numFmtId="41" fontId="17" fillId="5" borderId="12" xfId="1" applyFont="1" applyFill="1" applyBorder="1" applyAlignment="1">
      <alignment horizontal="center"/>
    </xf>
    <xf numFmtId="41" fontId="17" fillId="5" borderId="1" xfId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6" xfId="0" applyFont="1" applyFill="1" applyBorder="1" applyAlignment="1">
      <alignment horizontal="center"/>
    </xf>
    <xf numFmtId="41" fontId="10" fillId="2" borderId="0" xfId="1" applyFont="1" applyFill="1" applyBorder="1"/>
    <xf numFmtId="0" fontId="17" fillId="2" borderId="0" xfId="0" applyFont="1" applyFill="1"/>
    <xf numFmtId="3" fontId="18" fillId="2" borderId="11" xfId="0" applyNumberFormat="1" applyFont="1" applyFill="1" applyBorder="1" applyAlignment="1">
      <alignment vertical="center" wrapText="1"/>
    </xf>
    <xf numFmtId="3" fontId="18" fillId="2" borderId="9" xfId="0" applyNumberFormat="1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vertical="center" wrapText="1"/>
    </xf>
    <xf numFmtId="3" fontId="18" fillId="2" borderId="9" xfId="0" applyNumberFormat="1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right" vertical="center" wrapText="1"/>
    </xf>
    <xf numFmtId="0" fontId="18" fillId="2" borderId="8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5" xfId="0" applyFont="1" applyFill="1" applyBorder="1"/>
    <xf numFmtId="0" fontId="6" fillId="2" borderId="0" xfId="0" applyFont="1" applyFill="1"/>
    <xf numFmtId="0" fontId="6" fillId="2" borderId="6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6" fillId="2" borderId="11" xfId="0" applyFont="1" applyFill="1" applyBorder="1"/>
    <xf numFmtId="0" fontId="6" fillId="2" borderId="4" xfId="0" applyFont="1" applyFill="1" applyBorder="1"/>
    <xf numFmtId="0" fontId="6" fillId="2" borderId="10" xfId="0" applyFont="1" applyFill="1" applyBorder="1"/>
    <xf numFmtId="0" fontId="6" fillId="2" borderId="3" xfId="0" applyFont="1" applyFill="1" applyBorder="1"/>
    <xf numFmtId="0" fontId="21" fillId="2" borderId="5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/>
    </xf>
    <xf numFmtId="0" fontId="23" fillId="2" borderId="0" xfId="0" applyFont="1" applyFill="1"/>
    <xf numFmtId="0" fontId="24" fillId="2" borderId="18" xfId="0" applyFont="1" applyFill="1" applyBorder="1" applyAlignment="1">
      <alignment horizontal="right" vertical="center" wrapText="1"/>
    </xf>
    <xf numFmtId="0" fontId="25" fillId="2" borderId="18" xfId="0" applyFont="1" applyFill="1" applyBorder="1" applyAlignment="1">
      <alignment vertical="center" wrapText="1"/>
    </xf>
    <xf numFmtId="41" fontId="24" fillId="2" borderId="18" xfId="1" applyFont="1" applyFill="1" applyBorder="1" applyAlignment="1">
      <alignment horizontal="right" vertical="center" wrapText="1"/>
    </xf>
    <xf numFmtId="0" fontId="24" fillId="2" borderId="18" xfId="0" applyFont="1" applyFill="1" applyBorder="1"/>
    <xf numFmtId="0" fontId="24" fillId="2" borderId="0" xfId="0" applyFont="1" applyFill="1"/>
    <xf numFmtId="0" fontId="22" fillId="2" borderId="11" xfId="0" applyFont="1" applyFill="1" applyBorder="1" applyAlignment="1">
      <alignment vertical="center" wrapText="1"/>
    </xf>
    <xf numFmtId="41" fontId="22" fillId="2" borderId="9" xfId="1" applyFont="1" applyFill="1" applyBorder="1" applyAlignment="1">
      <alignment horizontal="right" vertical="center" wrapText="1"/>
    </xf>
    <xf numFmtId="41" fontId="23" fillId="2" borderId="0" xfId="1" applyFont="1" applyFill="1"/>
    <xf numFmtId="0" fontId="26" fillId="2" borderId="18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27" fillId="2" borderId="18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8" fillId="2" borderId="0" xfId="0" applyFont="1" applyFill="1"/>
    <xf numFmtId="41" fontId="26" fillId="2" borderId="18" xfId="0" applyNumberFormat="1" applyFont="1" applyFill="1" applyBorder="1" applyAlignment="1">
      <alignment vertical="center"/>
    </xf>
    <xf numFmtId="0" fontId="26" fillId="3" borderId="18" xfId="0" applyFont="1" applyFill="1" applyBorder="1" applyAlignment="1">
      <alignment vertical="center"/>
    </xf>
    <xf numFmtId="0" fontId="27" fillId="3" borderId="18" xfId="0" applyFont="1" applyFill="1" applyBorder="1" applyAlignment="1">
      <alignment vertical="center" wrapText="1"/>
    </xf>
    <xf numFmtId="41" fontId="27" fillId="3" borderId="18" xfId="0" applyNumberFormat="1" applyFont="1" applyFill="1" applyBorder="1" applyAlignment="1">
      <alignment vertical="center"/>
    </xf>
    <xf numFmtId="0" fontId="27" fillId="3" borderId="18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 wrapText="1"/>
    </xf>
    <xf numFmtId="41" fontId="26" fillId="2" borderId="18" xfId="0" applyNumberFormat="1" applyFont="1" applyFill="1" applyBorder="1" applyAlignment="1">
      <alignment horizontal="right" vertical="center"/>
    </xf>
    <xf numFmtId="41" fontId="27" fillId="2" borderId="18" xfId="0" applyNumberFormat="1" applyFont="1" applyFill="1" applyBorder="1" applyAlignment="1">
      <alignment vertical="center"/>
    </xf>
    <xf numFmtId="0" fontId="29" fillId="3" borderId="18" xfId="0" applyFont="1" applyFill="1" applyBorder="1"/>
    <xf numFmtId="0" fontId="30" fillId="4" borderId="0" xfId="0" applyFont="1" applyFill="1" applyAlignment="1">
      <alignment horizontal="center"/>
    </xf>
    <xf numFmtId="41" fontId="30" fillId="4" borderId="0" xfId="0" applyNumberFormat="1" applyFont="1" applyFill="1" applyAlignment="1">
      <alignment horizontal="center"/>
    </xf>
    <xf numFmtId="0" fontId="31" fillId="2" borderId="18" xfId="0" applyFont="1" applyFill="1" applyBorder="1" applyAlignment="1">
      <alignment horizontal="left" vertical="top"/>
    </xf>
    <xf numFmtId="0" fontId="21" fillId="2" borderId="0" xfId="0" applyFont="1" applyFill="1" applyAlignment="1">
      <alignment horizontal="left" vertical="top"/>
    </xf>
    <xf numFmtId="0" fontId="32" fillId="2" borderId="18" xfId="0" applyFont="1" applyFill="1" applyBorder="1" applyAlignment="1">
      <alignment horizontal="left" vertical="top" wrapText="1" indent="2"/>
    </xf>
    <xf numFmtId="0" fontId="33" fillId="2" borderId="18" xfId="0" applyFont="1" applyFill="1" applyBorder="1" applyAlignment="1">
      <alignment horizontal="center"/>
    </xf>
    <xf numFmtId="0" fontId="31" fillId="2" borderId="18" xfId="0" applyFont="1" applyFill="1" applyBorder="1" applyAlignment="1">
      <alignment horizontal="right" vertical="top"/>
    </xf>
    <xf numFmtId="0" fontId="31" fillId="2" borderId="18" xfId="0" applyFont="1" applyFill="1" applyBorder="1" applyAlignment="1">
      <alignment horizontal="right" vertical="top" wrapText="1"/>
    </xf>
    <xf numFmtId="0" fontId="31" fillId="2" borderId="18" xfId="0" applyFont="1" applyFill="1" applyBorder="1" applyAlignment="1">
      <alignment horizontal="left" vertical="top" wrapText="1"/>
    </xf>
    <xf numFmtId="41" fontId="31" fillId="2" borderId="18" xfId="1" applyFont="1" applyFill="1" applyBorder="1" applyAlignment="1">
      <alignment horizontal="right" vertical="top" shrinkToFit="1"/>
    </xf>
    <xf numFmtId="41" fontId="31" fillId="2" borderId="18" xfId="1" applyFont="1" applyFill="1" applyBorder="1" applyAlignment="1">
      <alignment horizontal="right" vertical="top" wrapText="1"/>
    </xf>
    <xf numFmtId="0" fontId="21" fillId="2" borderId="18" xfId="0" applyFont="1" applyFill="1" applyBorder="1" applyAlignment="1">
      <alignment horizontal="left" vertical="top"/>
    </xf>
    <xf numFmtId="41" fontId="31" fillId="2" borderId="18" xfId="1" applyFont="1" applyFill="1" applyBorder="1" applyAlignment="1">
      <alignment horizontal="left" wrapText="1"/>
    </xf>
    <xf numFmtId="0" fontId="32" fillId="2" borderId="18" xfId="0" applyFont="1" applyFill="1" applyBorder="1" applyAlignment="1">
      <alignment horizontal="left" vertical="top"/>
    </xf>
    <xf numFmtId="41" fontId="32" fillId="2" borderId="18" xfId="0" applyNumberFormat="1" applyFont="1" applyFill="1" applyBorder="1" applyAlignment="1">
      <alignment horizontal="left" vertical="top"/>
    </xf>
    <xf numFmtId="41" fontId="21" fillId="2" borderId="0" xfId="0" applyNumberFormat="1" applyFont="1" applyFill="1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left" vertical="top" wrapText="1"/>
    </xf>
    <xf numFmtId="0" fontId="32" fillId="2" borderId="20" xfId="0" applyFont="1" applyFill="1" applyBorder="1" applyAlignment="1">
      <alignment horizontal="left" vertical="top" wrapText="1"/>
    </xf>
    <xf numFmtId="0" fontId="32" fillId="2" borderId="18" xfId="0" applyFont="1" applyFill="1" applyBorder="1" applyAlignment="1">
      <alignment horizontal="left" vertical="top" wrapText="1"/>
    </xf>
    <xf numFmtId="0" fontId="32" fillId="2" borderId="18" xfId="0" applyFont="1" applyFill="1" applyBorder="1" applyAlignment="1">
      <alignment horizontal="center" vertical="top" wrapText="1"/>
    </xf>
    <xf numFmtId="0" fontId="36" fillId="0" borderId="5" xfId="0" applyFont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0" fillId="4" borderId="0" xfId="0" applyFill="1"/>
    <xf numFmtId="0" fontId="0" fillId="4" borderId="6" xfId="0" applyFill="1" applyBorder="1"/>
    <xf numFmtId="0" fontId="36" fillId="4" borderId="5" xfId="0" applyFont="1" applyFill="1" applyBorder="1" applyAlignment="1">
      <alignment vertical="center"/>
    </xf>
    <xf numFmtId="0" fontId="36" fillId="4" borderId="5" xfId="0" applyFont="1" applyFill="1" applyBorder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6" fillId="4" borderId="6" xfId="0" applyFont="1" applyFill="1" applyBorder="1" applyAlignment="1">
      <alignment horizontal="left" vertical="center" wrapText="1"/>
    </xf>
    <xf numFmtId="0" fontId="35" fillId="4" borderId="0" xfId="0" applyFont="1" applyFill="1"/>
    <xf numFmtId="0" fontId="35" fillId="4" borderId="6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10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0" fontId="10" fillId="5" borderId="5" xfId="0" applyFont="1" applyFill="1" applyBorder="1"/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justify" vertical="center" wrapText="1"/>
    </xf>
    <xf numFmtId="3" fontId="6" fillId="5" borderId="9" xfId="0" applyNumberFormat="1" applyFont="1" applyFill="1" applyBorder="1" applyAlignment="1">
      <alignment horizontal="right" vertical="center" wrapText="1"/>
    </xf>
    <xf numFmtId="0" fontId="10" fillId="5" borderId="7" xfId="0" applyFont="1" applyFill="1" applyBorder="1"/>
    <xf numFmtId="0" fontId="10" fillId="5" borderId="8" xfId="0" applyFont="1" applyFill="1" applyBorder="1"/>
    <xf numFmtId="0" fontId="10" fillId="5" borderId="9" xfId="0" applyFont="1" applyFill="1" applyBorder="1"/>
    <xf numFmtId="0" fontId="25" fillId="2" borderId="15" xfId="0" applyFont="1" applyFill="1" applyBorder="1"/>
    <xf numFmtId="0" fontId="25" fillId="2" borderId="5" xfId="0" applyFont="1" applyFill="1" applyBorder="1"/>
    <xf numFmtId="0" fontId="25" fillId="2" borderId="0" xfId="0" applyFont="1" applyFill="1"/>
    <xf numFmtId="0" fontId="25" fillId="2" borderId="6" xfId="0" applyFont="1" applyFill="1" applyBorder="1"/>
    <xf numFmtId="41" fontId="25" fillId="2" borderId="5" xfId="1" applyFont="1" applyFill="1" applyBorder="1"/>
    <xf numFmtId="41" fontId="25" fillId="2" borderId="15" xfId="1" applyFont="1" applyFill="1" applyBorder="1"/>
    <xf numFmtId="0" fontId="10" fillId="2" borderId="5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justify" vertical="center" wrapText="1"/>
    </xf>
    <xf numFmtId="0" fontId="6" fillId="4" borderId="9" xfId="0" applyFont="1" applyFill="1" applyBorder="1" applyAlignment="1">
      <alignment horizontal="right" vertical="center" wrapText="1"/>
    </xf>
    <xf numFmtId="3" fontId="6" fillId="4" borderId="9" xfId="0" applyNumberFormat="1" applyFont="1" applyFill="1" applyBorder="1" applyAlignment="1">
      <alignment horizontal="right" vertical="center" wrapText="1"/>
    </xf>
    <xf numFmtId="41" fontId="6" fillId="4" borderId="9" xfId="1" applyFont="1" applyFill="1" applyBorder="1" applyAlignment="1">
      <alignment horizontal="right" vertical="center" wrapText="1"/>
    </xf>
    <xf numFmtId="41" fontId="10" fillId="4" borderId="0" xfId="1" applyFont="1" applyFill="1"/>
    <xf numFmtId="0" fontId="10" fillId="4" borderId="10" xfId="0" applyFont="1" applyFill="1" applyBorder="1"/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41" fontId="10" fillId="4" borderId="2" xfId="1" applyFont="1" applyFill="1" applyBorder="1"/>
    <xf numFmtId="41" fontId="10" fillId="4" borderId="10" xfId="1" applyFont="1" applyFill="1" applyBorder="1"/>
    <xf numFmtId="0" fontId="10" fillId="4" borderId="15" xfId="0" applyFont="1" applyFill="1" applyBorder="1"/>
    <xf numFmtId="0" fontId="10" fillId="4" borderId="5" xfId="0" applyFont="1" applyFill="1" applyBorder="1"/>
    <xf numFmtId="0" fontId="10" fillId="4" borderId="0" xfId="0" applyFont="1" applyFill="1"/>
    <xf numFmtId="0" fontId="10" fillId="4" borderId="6" xfId="0" applyFont="1" applyFill="1" applyBorder="1"/>
    <xf numFmtId="41" fontId="10" fillId="4" borderId="5" xfId="1" applyFont="1" applyFill="1" applyBorder="1"/>
    <xf numFmtId="41" fontId="10" fillId="4" borderId="15" xfId="1" applyFont="1" applyFill="1" applyBorder="1"/>
    <xf numFmtId="0" fontId="10" fillId="4" borderId="11" xfId="0" applyFont="1" applyFill="1" applyBorder="1"/>
    <xf numFmtId="0" fontId="10" fillId="4" borderId="7" xfId="0" applyFont="1" applyFill="1" applyBorder="1"/>
    <xf numFmtId="0" fontId="10" fillId="4" borderId="8" xfId="0" applyFont="1" applyFill="1" applyBorder="1"/>
    <xf numFmtId="0" fontId="10" fillId="4" borderId="9" xfId="0" applyFont="1" applyFill="1" applyBorder="1"/>
    <xf numFmtId="41" fontId="10" fillId="4" borderId="7" xfId="1" applyFont="1" applyFill="1" applyBorder="1"/>
    <xf numFmtId="41" fontId="10" fillId="4" borderId="11" xfId="1" applyFont="1" applyFill="1" applyBorder="1"/>
    <xf numFmtId="41" fontId="14" fillId="4" borderId="0" xfId="1" applyFont="1" applyFill="1"/>
    <xf numFmtId="41" fontId="10" fillId="4" borderId="1" xfId="1" applyFont="1" applyFill="1" applyBorder="1"/>
    <xf numFmtId="164" fontId="10" fillId="2" borderId="0" xfId="1" applyNumberFormat="1" applyFont="1" applyFill="1"/>
    <xf numFmtId="0" fontId="12" fillId="2" borderId="11" xfId="0" applyFont="1" applyFill="1" applyBorder="1" applyAlignment="1">
      <alignment vertical="center" wrapText="1"/>
    </xf>
    <xf numFmtId="3" fontId="10" fillId="2" borderId="0" xfId="0" applyNumberFormat="1" applyFont="1" applyFill="1"/>
    <xf numFmtId="3" fontId="10" fillId="2" borderId="1" xfId="0" applyNumberFormat="1" applyFont="1" applyFill="1" applyBorder="1"/>
    <xf numFmtId="3" fontId="10" fillId="2" borderId="15" xfId="0" applyNumberFormat="1" applyFont="1" applyFill="1" applyBorder="1"/>
    <xf numFmtId="3" fontId="10" fillId="2" borderId="11" xfId="0" applyNumberFormat="1" applyFont="1" applyFill="1" applyBorder="1"/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8" fillId="2" borderId="0" xfId="0" applyFont="1" applyFill="1" applyBorder="1" applyAlignment="1">
      <alignment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vertical="center" wrapText="1"/>
    </xf>
    <xf numFmtId="0" fontId="38" fillId="2" borderId="0" xfId="0" applyFont="1" applyFill="1" applyBorder="1" applyAlignment="1">
      <alignment vertical="center" wrapText="1"/>
    </xf>
    <xf numFmtId="3" fontId="38" fillId="2" borderId="0" xfId="0" applyNumberFormat="1" applyFont="1" applyFill="1" applyBorder="1" applyAlignment="1">
      <alignment horizontal="right" vertical="center" wrapText="1"/>
    </xf>
    <xf numFmtId="0" fontId="12" fillId="2" borderId="12" xfId="0" applyFont="1" applyFill="1" applyBorder="1" applyAlignment="1">
      <alignment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3" fontId="6" fillId="2" borderId="15" xfId="0" applyNumberFormat="1" applyFont="1" applyFill="1" applyBorder="1"/>
    <xf numFmtId="3" fontId="6" fillId="2" borderId="0" xfId="0" applyNumberFormat="1" applyFont="1" applyFill="1"/>
    <xf numFmtId="0" fontId="20" fillId="2" borderId="7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right" vertical="center" wrapText="1"/>
    </xf>
    <xf numFmtId="0" fontId="20" fillId="4" borderId="5" xfId="0" applyFont="1" applyFill="1" applyBorder="1" applyAlignment="1">
      <alignment vertical="center" wrapText="1"/>
    </xf>
    <xf numFmtId="0" fontId="6" fillId="4" borderId="0" xfId="0" applyFont="1" applyFill="1"/>
    <xf numFmtId="0" fontId="6" fillId="4" borderId="6" xfId="0" applyFont="1" applyFill="1" applyBorder="1"/>
    <xf numFmtId="0" fontId="6" fillId="4" borderId="15" xfId="0" applyFont="1" applyFill="1" applyBorder="1"/>
    <xf numFmtId="3" fontId="6" fillId="4" borderId="0" xfId="0" applyNumberFormat="1" applyFont="1" applyFill="1"/>
    <xf numFmtId="0" fontId="14" fillId="2" borderId="18" xfId="0" applyFont="1" applyFill="1" applyBorder="1" applyAlignment="1">
      <alignment vertical="center" wrapText="1"/>
    </xf>
    <xf numFmtId="41" fontId="39" fillId="2" borderId="18" xfId="1" applyFont="1" applyFill="1" applyBorder="1" applyAlignment="1">
      <alignment horizontal="right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365352</xdr:colOff>
      <xdr:row>0</xdr:row>
      <xdr:rowOff>182598</xdr:rowOff>
    </xdr:from>
    <xdr:to>
      <xdr:col>12</xdr:col>
      <xdr:colOff>303491</xdr:colOff>
      <xdr:row>12</xdr:row>
      <xdr:rowOff>21123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53EDAA-8F57-8987-EF9B-F73607FB5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5102" y="182598"/>
          <a:ext cx="3253520" cy="2049686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571421</xdr:colOff>
      <xdr:row>1</xdr:row>
      <xdr:rowOff>7483</xdr:rowOff>
    </xdr:from>
    <xdr:to>
      <xdr:col>14</xdr:col>
      <xdr:colOff>512988</xdr:colOff>
      <xdr:row>12</xdr:row>
      <xdr:rowOff>18369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9A7398-1B79-E773-FE4B-60344BDF8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61242" y="191179"/>
          <a:ext cx="3261710" cy="2033589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360589</xdr:colOff>
      <xdr:row>12</xdr:row>
      <xdr:rowOff>95249</xdr:rowOff>
    </xdr:from>
    <xdr:to>
      <xdr:col>13</xdr:col>
      <xdr:colOff>47675</xdr:colOff>
      <xdr:row>23</xdr:row>
      <xdr:rowOff>65994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2AB898-6ADB-19AD-8C30-98D4C631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0339" y="2306410"/>
          <a:ext cx="3837265" cy="1932215"/>
        </a:xfrm>
        <a:prstGeom prst="rect">
          <a:avLst/>
        </a:prstGeom>
        <a:ln w="25400">
          <a:solidFill>
            <a:srgbClr val="FF0000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3563-90A5-46C8-BF51-789A9FF6D027}">
  <dimension ref="B1:I75"/>
  <sheetViews>
    <sheetView showGridLines="0" topLeftCell="A9" zoomScale="160" zoomScaleNormal="160" workbookViewId="0">
      <selection activeCell="C7" sqref="C7"/>
    </sheetView>
  </sheetViews>
  <sheetFormatPr baseColWidth="10" defaultRowHeight="14.25" x14ac:dyDescent="0.45"/>
  <cols>
    <col min="1" max="1" width="2.3984375" customWidth="1"/>
    <col min="2" max="2" width="16.19921875" customWidth="1"/>
    <col min="6" max="6" width="13.46484375" customWidth="1"/>
    <col min="8" max="8" width="12.19921875" customWidth="1"/>
    <col min="9" max="9" width="13" customWidth="1"/>
  </cols>
  <sheetData>
    <row r="1" spans="2:9" ht="14.65" thickBot="1" x14ac:dyDescent="0.5"/>
    <row r="2" spans="2:9" x14ac:dyDescent="0.45">
      <c r="B2" s="127" t="s">
        <v>0</v>
      </c>
      <c r="C2" s="128"/>
      <c r="D2" s="128"/>
      <c r="E2" s="128"/>
      <c r="F2" s="128"/>
      <c r="G2" s="128"/>
      <c r="H2" s="128"/>
      <c r="I2" s="129"/>
    </row>
    <row r="3" spans="2:9" x14ac:dyDescent="0.45">
      <c r="B3" s="130"/>
      <c r="C3" s="131"/>
      <c r="D3" s="131"/>
      <c r="E3" s="131"/>
      <c r="F3" s="131"/>
      <c r="G3" s="131"/>
      <c r="H3" s="131"/>
      <c r="I3" s="132"/>
    </row>
    <row r="4" spans="2:9" ht="14.65" thickBot="1" x14ac:dyDescent="0.5">
      <c r="B4" s="133"/>
      <c r="C4" s="134"/>
      <c r="D4" s="134"/>
      <c r="E4" s="134"/>
      <c r="F4" s="134"/>
      <c r="G4" s="134"/>
      <c r="H4" s="134"/>
      <c r="I4" s="135"/>
    </row>
    <row r="5" spans="2:9" ht="14.65" thickBot="1" x14ac:dyDescent="0.5">
      <c r="B5" s="1"/>
    </row>
    <row r="6" spans="2:9" x14ac:dyDescent="0.45">
      <c r="B6" s="2" t="s">
        <v>35</v>
      </c>
      <c r="C6" s="3"/>
      <c r="D6" s="3"/>
      <c r="E6" s="3"/>
      <c r="F6" s="3"/>
      <c r="G6" s="3"/>
      <c r="H6" s="3"/>
      <c r="I6" s="4"/>
    </row>
    <row r="7" spans="2:9" x14ac:dyDescent="0.45">
      <c r="B7" s="160" t="s">
        <v>304</v>
      </c>
      <c r="I7" s="6"/>
    </row>
    <row r="8" spans="2:9" x14ac:dyDescent="0.45">
      <c r="B8" s="160" t="s">
        <v>305</v>
      </c>
      <c r="I8" s="6"/>
    </row>
    <row r="9" spans="2:9" x14ac:dyDescent="0.45">
      <c r="B9" s="160" t="s">
        <v>306</v>
      </c>
      <c r="I9" s="6"/>
    </row>
    <row r="10" spans="2:9" x14ac:dyDescent="0.45">
      <c r="B10" s="161" t="s">
        <v>1</v>
      </c>
      <c r="C10" s="162"/>
      <c r="D10" s="162"/>
      <c r="E10" s="162"/>
      <c r="F10" s="162"/>
      <c r="G10" s="162"/>
      <c r="H10" s="162"/>
      <c r="I10" s="163"/>
    </row>
    <row r="11" spans="2:9" x14ac:dyDescent="0.45">
      <c r="B11" s="5" t="s">
        <v>2</v>
      </c>
      <c r="I11" s="6"/>
    </row>
    <row r="12" spans="2:9" ht="14.65" thickBot="1" x14ac:dyDescent="0.5">
      <c r="B12" s="7"/>
      <c r="C12" s="8"/>
      <c r="D12" s="8"/>
      <c r="E12" s="8"/>
      <c r="F12" s="8"/>
      <c r="G12" s="8"/>
      <c r="H12" s="8"/>
      <c r="I12" s="9"/>
    </row>
    <row r="13" spans="2:9" x14ac:dyDescent="0.45">
      <c r="B13" s="10" t="s">
        <v>36</v>
      </c>
      <c r="C13" s="3"/>
      <c r="D13" s="3"/>
      <c r="E13" s="3"/>
      <c r="F13" s="3"/>
      <c r="G13" s="3"/>
      <c r="H13" s="3"/>
      <c r="I13" s="4"/>
    </row>
    <row r="14" spans="2:9" x14ac:dyDescent="0.45">
      <c r="B14" s="5" t="s">
        <v>3</v>
      </c>
      <c r="I14" s="6"/>
    </row>
    <row r="15" spans="2:9" x14ac:dyDescent="0.45">
      <c r="B15" s="164" t="s">
        <v>307</v>
      </c>
      <c r="C15" s="162"/>
      <c r="D15" s="162"/>
      <c r="E15" s="162"/>
      <c r="F15" s="162"/>
      <c r="G15" s="162"/>
      <c r="H15" s="162"/>
      <c r="I15" s="163"/>
    </row>
    <row r="16" spans="2:9" x14ac:dyDescent="0.45">
      <c r="B16" s="5" t="s">
        <v>4</v>
      </c>
      <c r="I16" s="6"/>
    </row>
    <row r="17" spans="2:9" x14ac:dyDescent="0.45">
      <c r="B17" s="5" t="s">
        <v>5</v>
      </c>
      <c r="I17" s="6"/>
    </row>
    <row r="18" spans="2:9" x14ac:dyDescent="0.45">
      <c r="B18" s="5" t="s">
        <v>6</v>
      </c>
      <c r="I18" s="6"/>
    </row>
    <row r="19" spans="2:9" ht="14.65" thickBot="1" x14ac:dyDescent="0.5">
      <c r="B19" s="7"/>
      <c r="C19" s="8"/>
      <c r="D19" s="8"/>
      <c r="E19" s="8"/>
      <c r="F19" s="8"/>
      <c r="G19" s="8"/>
      <c r="H19" s="8"/>
      <c r="I19" s="9"/>
    </row>
    <row r="20" spans="2:9" x14ac:dyDescent="0.45">
      <c r="B20" s="10" t="s">
        <v>37</v>
      </c>
      <c r="C20" s="3"/>
      <c r="D20" s="3"/>
      <c r="E20" s="3"/>
      <c r="F20" s="3"/>
      <c r="G20" s="3"/>
      <c r="H20" s="3"/>
      <c r="I20" s="4"/>
    </row>
    <row r="21" spans="2:9" x14ac:dyDescent="0.45">
      <c r="B21" s="5" t="s">
        <v>7</v>
      </c>
      <c r="I21" s="6"/>
    </row>
    <row r="22" spans="2:9" x14ac:dyDescent="0.45">
      <c r="B22" s="5" t="s">
        <v>8</v>
      </c>
      <c r="I22" s="6"/>
    </row>
    <row r="23" spans="2:9" x14ac:dyDescent="0.45">
      <c r="B23" s="5" t="s">
        <v>9</v>
      </c>
      <c r="I23" s="6"/>
    </row>
    <row r="24" spans="2:9" x14ac:dyDescent="0.45">
      <c r="B24" s="5" t="s">
        <v>1</v>
      </c>
      <c r="I24" s="6"/>
    </row>
    <row r="25" spans="2:9" x14ac:dyDescent="0.45">
      <c r="B25" s="161" t="s">
        <v>10</v>
      </c>
      <c r="C25" s="162"/>
      <c r="D25" s="162"/>
      <c r="E25" s="162"/>
      <c r="F25" s="162"/>
      <c r="G25" s="162"/>
      <c r="H25" s="162"/>
      <c r="I25" s="163"/>
    </row>
    <row r="26" spans="2:9" ht="14.65" thickBot="1" x14ac:dyDescent="0.5">
      <c r="B26" s="11"/>
      <c r="C26" s="8"/>
      <c r="D26" s="8"/>
      <c r="E26" s="8"/>
      <c r="F26" s="8"/>
      <c r="G26" s="8"/>
      <c r="H26" s="8"/>
      <c r="I26" s="9"/>
    </row>
    <row r="27" spans="2:9" x14ac:dyDescent="0.45">
      <c r="B27" s="10" t="s">
        <v>38</v>
      </c>
      <c r="C27" s="3"/>
      <c r="D27" s="3"/>
      <c r="E27" s="3"/>
      <c r="F27" s="3"/>
      <c r="G27" s="3"/>
      <c r="H27" s="3"/>
      <c r="I27" s="4"/>
    </row>
    <row r="28" spans="2:9" x14ac:dyDescent="0.45">
      <c r="B28" s="165" t="s">
        <v>308</v>
      </c>
      <c r="C28" s="166"/>
      <c r="D28" s="166"/>
      <c r="E28" s="166"/>
      <c r="F28" s="166"/>
      <c r="G28" s="166"/>
      <c r="H28" s="166"/>
      <c r="I28" s="167"/>
    </row>
    <row r="29" spans="2:9" x14ac:dyDescent="0.45">
      <c r="B29" s="165"/>
      <c r="C29" s="166"/>
      <c r="D29" s="166"/>
      <c r="E29" s="166"/>
      <c r="F29" s="166"/>
      <c r="G29" s="166"/>
      <c r="H29" s="166"/>
      <c r="I29" s="167"/>
    </row>
    <row r="30" spans="2:9" x14ac:dyDescent="0.45">
      <c r="B30" s="5" t="s">
        <v>11</v>
      </c>
      <c r="I30" s="6"/>
    </row>
    <row r="31" spans="2:9" x14ac:dyDescent="0.45">
      <c r="B31" s="5" t="s">
        <v>12</v>
      </c>
      <c r="I31" s="6"/>
    </row>
    <row r="32" spans="2:9" x14ac:dyDescent="0.45">
      <c r="B32" s="5" t="s">
        <v>13</v>
      </c>
      <c r="I32" s="6"/>
    </row>
    <row r="33" spans="2:9" x14ac:dyDescent="0.45">
      <c r="B33" s="5" t="s">
        <v>14</v>
      </c>
      <c r="I33" s="6"/>
    </row>
    <row r="34" spans="2:9" ht="14.65" thickBot="1" x14ac:dyDescent="0.5">
      <c r="B34" s="12"/>
      <c r="C34" s="8"/>
      <c r="D34" s="8"/>
      <c r="E34" s="8"/>
      <c r="F34" s="8"/>
      <c r="G34" s="8"/>
      <c r="H34" s="8"/>
      <c r="I34" s="9"/>
    </row>
    <row r="35" spans="2:9" x14ac:dyDescent="0.45">
      <c r="B35" s="10" t="s">
        <v>39</v>
      </c>
      <c r="C35" s="3"/>
      <c r="D35" s="3"/>
      <c r="E35" s="3"/>
      <c r="F35" s="3"/>
      <c r="G35" s="3"/>
      <c r="H35" s="3"/>
      <c r="I35" s="4"/>
    </row>
    <row r="36" spans="2:9" x14ac:dyDescent="0.45">
      <c r="B36" s="160" t="s">
        <v>309</v>
      </c>
      <c r="I36" s="6"/>
    </row>
    <row r="37" spans="2:9" x14ac:dyDescent="0.45">
      <c r="B37" s="160" t="s">
        <v>310</v>
      </c>
      <c r="I37" s="6"/>
    </row>
    <row r="38" spans="2:9" x14ac:dyDescent="0.45">
      <c r="B38" s="5" t="s">
        <v>15</v>
      </c>
      <c r="I38" s="6"/>
    </row>
    <row r="39" spans="2:9" x14ac:dyDescent="0.45">
      <c r="B39" s="164" t="s">
        <v>311</v>
      </c>
      <c r="C39" s="162"/>
      <c r="D39" s="162"/>
      <c r="E39" s="162"/>
      <c r="F39" s="162"/>
      <c r="G39" s="162"/>
      <c r="H39" s="162"/>
      <c r="I39" s="163"/>
    </row>
    <row r="40" spans="2:9" x14ac:dyDescent="0.45">
      <c r="B40" s="5" t="s">
        <v>16</v>
      </c>
      <c r="I40" s="6"/>
    </row>
    <row r="41" spans="2:9" ht="14.65" thickBot="1" x14ac:dyDescent="0.5">
      <c r="B41" s="7"/>
      <c r="C41" s="8"/>
      <c r="D41" s="8"/>
      <c r="E41" s="8"/>
      <c r="F41" s="8"/>
      <c r="G41" s="8"/>
      <c r="H41" s="8"/>
      <c r="I41" s="9"/>
    </row>
    <row r="42" spans="2:9" x14ac:dyDescent="0.45">
      <c r="B42" s="10" t="s">
        <v>40</v>
      </c>
      <c r="C42" s="3"/>
      <c r="D42" s="3"/>
      <c r="E42" s="3"/>
      <c r="F42" s="3"/>
      <c r="G42" s="3"/>
      <c r="H42" s="3"/>
      <c r="I42" s="4"/>
    </row>
    <row r="43" spans="2:9" x14ac:dyDescent="0.45">
      <c r="B43" s="164" t="s">
        <v>312</v>
      </c>
      <c r="C43" s="162"/>
      <c r="D43" s="162"/>
      <c r="E43" s="162"/>
      <c r="F43" s="162"/>
      <c r="G43" s="162"/>
      <c r="H43" s="162"/>
      <c r="I43" s="163"/>
    </row>
    <row r="44" spans="2:9" x14ac:dyDescent="0.45">
      <c r="B44" s="5" t="s">
        <v>17</v>
      </c>
      <c r="I44" s="6"/>
    </row>
    <row r="45" spans="2:9" x14ac:dyDescent="0.45">
      <c r="B45" s="5" t="s">
        <v>18</v>
      </c>
      <c r="I45" s="6"/>
    </row>
    <row r="46" spans="2:9" x14ac:dyDescent="0.45">
      <c r="B46" s="5" t="s">
        <v>19</v>
      </c>
      <c r="I46" s="6"/>
    </row>
    <row r="47" spans="2:9" x14ac:dyDescent="0.45">
      <c r="B47" s="5" t="s">
        <v>20</v>
      </c>
      <c r="I47" s="6"/>
    </row>
    <row r="48" spans="2:9" ht="14.65" thickBot="1" x14ac:dyDescent="0.5">
      <c r="B48" s="12"/>
      <c r="C48" s="8"/>
      <c r="D48" s="8"/>
      <c r="E48" s="8"/>
      <c r="F48" s="8"/>
      <c r="G48" s="8"/>
      <c r="H48" s="8"/>
      <c r="I48" s="9"/>
    </row>
    <row r="49" spans="2:9" x14ac:dyDescent="0.45">
      <c r="B49" s="10" t="s">
        <v>41</v>
      </c>
      <c r="C49" s="3"/>
      <c r="D49" s="3"/>
      <c r="E49" s="3"/>
      <c r="F49" s="3"/>
      <c r="G49" s="3"/>
      <c r="H49" s="3"/>
      <c r="I49" s="4"/>
    </row>
    <row r="50" spans="2:9" x14ac:dyDescent="0.45">
      <c r="B50" s="5" t="s">
        <v>21</v>
      </c>
      <c r="I50" s="6"/>
    </row>
    <row r="51" spans="2:9" x14ac:dyDescent="0.45">
      <c r="B51" s="5" t="s">
        <v>22</v>
      </c>
      <c r="I51" s="6"/>
    </row>
    <row r="52" spans="2:9" x14ac:dyDescent="0.45">
      <c r="B52" s="5" t="s">
        <v>23</v>
      </c>
      <c r="I52" s="6"/>
    </row>
    <row r="53" spans="2:9" x14ac:dyDescent="0.45">
      <c r="B53" s="5" t="s">
        <v>24</v>
      </c>
      <c r="I53" s="6"/>
    </row>
    <row r="54" spans="2:9" x14ac:dyDescent="0.45">
      <c r="B54" s="164" t="s">
        <v>313</v>
      </c>
      <c r="C54" s="168"/>
      <c r="D54" s="168"/>
      <c r="E54" s="168"/>
      <c r="F54" s="168"/>
      <c r="G54" s="168"/>
      <c r="H54" s="168"/>
      <c r="I54" s="169"/>
    </row>
    <row r="55" spans="2:9" ht="14.65" thickBot="1" x14ac:dyDescent="0.5">
      <c r="B55" s="13"/>
      <c r="C55" s="8"/>
      <c r="D55" s="8"/>
      <c r="E55" s="8"/>
      <c r="F55" s="8"/>
      <c r="G55" s="8"/>
      <c r="H55" s="8"/>
      <c r="I55" s="9"/>
    </row>
    <row r="56" spans="2:9" x14ac:dyDescent="0.45">
      <c r="B56" s="10" t="s">
        <v>42</v>
      </c>
      <c r="C56" s="3"/>
      <c r="D56" s="3"/>
      <c r="E56" s="3"/>
      <c r="F56" s="3"/>
      <c r="G56" s="3"/>
      <c r="H56" s="3"/>
      <c r="I56" s="4"/>
    </row>
    <row r="57" spans="2:9" x14ac:dyDescent="0.45">
      <c r="B57" s="160" t="s">
        <v>314</v>
      </c>
      <c r="I57" s="6"/>
    </row>
    <row r="58" spans="2:9" x14ac:dyDescent="0.45">
      <c r="B58" s="160" t="s">
        <v>315</v>
      </c>
      <c r="I58" s="6"/>
    </row>
    <row r="59" spans="2:9" x14ac:dyDescent="0.45">
      <c r="B59" s="160" t="s">
        <v>316</v>
      </c>
      <c r="I59" s="6"/>
    </row>
    <row r="60" spans="2:9" x14ac:dyDescent="0.45">
      <c r="B60" s="161" t="s">
        <v>1</v>
      </c>
      <c r="C60" s="162"/>
      <c r="D60" s="162"/>
      <c r="E60" s="162"/>
      <c r="F60" s="162"/>
      <c r="G60" s="162"/>
      <c r="H60" s="162"/>
      <c r="I60" s="163"/>
    </row>
    <row r="61" spans="2:9" x14ac:dyDescent="0.45">
      <c r="B61" s="5" t="s">
        <v>25</v>
      </c>
      <c r="I61" s="6"/>
    </row>
    <row r="62" spans="2:9" ht="14.65" thickBot="1" x14ac:dyDescent="0.5">
      <c r="B62" s="13"/>
      <c r="C62" s="8"/>
      <c r="D62" s="8"/>
      <c r="E62" s="8"/>
      <c r="F62" s="8"/>
      <c r="G62" s="8"/>
      <c r="H62" s="8"/>
      <c r="I62" s="9"/>
    </row>
    <row r="63" spans="2:9" x14ac:dyDescent="0.45">
      <c r="B63" s="10" t="s">
        <v>43</v>
      </c>
      <c r="C63" s="3"/>
      <c r="D63" s="3"/>
      <c r="E63" s="3"/>
      <c r="F63" s="3"/>
      <c r="G63" s="3"/>
      <c r="H63" s="3"/>
      <c r="I63" s="4"/>
    </row>
    <row r="64" spans="2:9" x14ac:dyDescent="0.45">
      <c r="B64" s="5" t="s">
        <v>26</v>
      </c>
      <c r="I64" s="6"/>
    </row>
    <row r="65" spans="2:9" x14ac:dyDescent="0.45">
      <c r="B65" s="161" t="s">
        <v>27</v>
      </c>
      <c r="C65" s="162"/>
      <c r="D65" s="162"/>
      <c r="E65" s="162"/>
      <c r="F65" s="162"/>
      <c r="G65" s="162"/>
      <c r="H65" s="162"/>
      <c r="I65" s="163"/>
    </row>
    <row r="66" spans="2:9" x14ac:dyDescent="0.45">
      <c r="B66" s="5" t="s">
        <v>28</v>
      </c>
      <c r="I66" s="6"/>
    </row>
    <row r="67" spans="2:9" x14ac:dyDescent="0.45">
      <c r="B67" s="5" t="s">
        <v>29</v>
      </c>
      <c r="I67" s="6"/>
    </row>
    <row r="68" spans="2:9" x14ac:dyDescent="0.45">
      <c r="B68" s="5" t="s">
        <v>30</v>
      </c>
      <c r="I68" s="6"/>
    </row>
    <row r="69" spans="2:9" ht="14.65" thickBot="1" x14ac:dyDescent="0.5">
      <c r="B69" s="13"/>
      <c r="C69" s="8"/>
      <c r="D69" s="8"/>
      <c r="E69" s="8"/>
      <c r="F69" s="8"/>
      <c r="G69" s="8"/>
      <c r="H69" s="8"/>
      <c r="I69" s="9"/>
    </row>
    <row r="70" spans="2:9" x14ac:dyDescent="0.45">
      <c r="B70" s="10" t="s">
        <v>31</v>
      </c>
      <c r="C70" s="3"/>
      <c r="D70" s="3"/>
      <c r="E70" s="3"/>
      <c r="F70" s="3"/>
      <c r="G70" s="3"/>
      <c r="H70" s="3"/>
      <c r="I70" s="4"/>
    </row>
    <row r="71" spans="2:9" x14ac:dyDescent="0.45">
      <c r="B71" s="5" t="s">
        <v>32</v>
      </c>
      <c r="I71" s="6"/>
    </row>
    <row r="72" spans="2:9" x14ac:dyDescent="0.45">
      <c r="B72" s="161" t="s">
        <v>33</v>
      </c>
      <c r="C72" s="162"/>
      <c r="D72" s="162"/>
      <c r="E72" s="162"/>
      <c r="F72" s="162"/>
      <c r="G72" s="162"/>
      <c r="H72" s="162"/>
      <c r="I72" s="163"/>
    </row>
    <row r="73" spans="2:9" x14ac:dyDescent="0.45">
      <c r="B73" s="5" t="s">
        <v>34</v>
      </c>
      <c r="I73" s="6"/>
    </row>
    <row r="74" spans="2:9" x14ac:dyDescent="0.45">
      <c r="B74" s="5" t="s">
        <v>1</v>
      </c>
      <c r="I74" s="6"/>
    </row>
    <row r="75" spans="2:9" ht="14.65" thickBot="1" x14ac:dyDescent="0.5">
      <c r="B75" s="14"/>
      <c r="C75" s="8"/>
      <c r="D75" s="8"/>
      <c r="E75" s="8"/>
      <c r="F75" s="8"/>
      <c r="G75" s="8"/>
      <c r="H75" s="8"/>
      <c r="I75" s="9"/>
    </row>
  </sheetData>
  <mergeCells count="2">
    <mergeCell ref="B2:I4"/>
    <mergeCell ref="B28:I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F395-34C1-41DC-BAB2-519AC780B997}">
  <dimension ref="B1:H94"/>
  <sheetViews>
    <sheetView topLeftCell="B82" zoomScale="140" zoomScaleNormal="140" workbookViewId="0">
      <selection activeCell="C92" sqref="C92"/>
    </sheetView>
  </sheetViews>
  <sheetFormatPr baseColWidth="10" defaultColWidth="11.53125" defaultRowHeight="13.5" x14ac:dyDescent="0.35"/>
  <cols>
    <col min="1" max="1" width="4.9296875" style="15" customWidth="1"/>
    <col min="2" max="2" width="13.3984375" style="15" customWidth="1"/>
    <col min="3" max="3" width="22.46484375" style="15" customWidth="1"/>
    <col min="4" max="4" width="21.46484375" style="15" customWidth="1"/>
    <col min="5" max="5" width="20.86328125" style="15" customWidth="1"/>
    <col min="6" max="6" width="13.3984375" style="16" bestFit="1" customWidth="1"/>
    <col min="7" max="7" width="12.86328125" style="16" bestFit="1" customWidth="1"/>
    <col min="8" max="16384" width="11.53125" style="15"/>
  </cols>
  <sheetData>
    <row r="1" spans="2:8" ht="13.9" thickBot="1" x14ac:dyDescent="0.4"/>
    <row r="2" spans="2:8" x14ac:dyDescent="0.35">
      <c r="C2" s="139" t="s">
        <v>330</v>
      </c>
      <c r="D2" s="140"/>
      <c r="E2" s="140"/>
      <c r="F2" s="141"/>
    </row>
    <row r="3" spans="2:8" x14ac:dyDescent="0.35">
      <c r="C3" s="142"/>
      <c r="D3" s="143"/>
      <c r="E3" s="143"/>
      <c r="F3" s="144"/>
    </row>
    <row r="4" spans="2:8" x14ac:dyDescent="0.35">
      <c r="C4" s="142"/>
      <c r="D4" s="143"/>
      <c r="E4" s="143"/>
      <c r="F4" s="144"/>
    </row>
    <row r="5" spans="2:8" ht="13.9" thickBot="1" x14ac:dyDescent="0.4">
      <c r="C5" s="142"/>
      <c r="D5" s="170"/>
      <c r="E5" s="170"/>
      <c r="F5" s="145"/>
    </row>
    <row r="6" spans="2:8" ht="13.9" thickBot="1" x14ac:dyDescent="0.4">
      <c r="B6" s="171"/>
      <c r="C6" s="172"/>
      <c r="D6" s="172"/>
      <c r="E6" s="173"/>
    </row>
    <row r="7" spans="2:8" ht="18" customHeight="1" x14ac:dyDescent="0.35">
      <c r="B7" s="174"/>
      <c r="C7" s="175" t="s">
        <v>61</v>
      </c>
      <c r="D7" s="175" t="s">
        <v>56</v>
      </c>
      <c r="E7" s="175" t="s">
        <v>62</v>
      </c>
      <c r="F7" s="17" t="s">
        <v>65</v>
      </c>
    </row>
    <row r="8" spans="2:8" ht="13.9" thickBot="1" x14ac:dyDescent="0.4">
      <c r="B8" s="174"/>
      <c r="C8" s="176"/>
      <c r="D8" s="176"/>
      <c r="E8" s="176"/>
      <c r="F8" s="18" t="s">
        <v>60</v>
      </c>
    </row>
    <row r="9" spans="2:8" ht="13.9" thickBot="1" x14ac:dyDescent="0.4">
      <c r="B9" s="174"/>
      <c r="C9" s="177" t="s">
        <v>44</v>
      </c>
      <c r="D9" s="178">
        <v>1000000</v>
      </c>
      <c r="E9" s="178">
        <v>17000000</v>
      </c>
      <c r="F9" s="19">
        <v>20000000</v>
      </c>
      <c r="G9" s="16">
        <f>+F9-F29</f>
        <v>3000000</v>
      </c>
      <c r="H9" s="16" t="s">
        <v>317</v>
      </c>
    </row>
    <row r="10" spans="2:8" ht="13.9" thickBot="1" x14ac:dyDescent="0.4">
      <c r="B10" s="174"/>
      <c r="C10" s="177" t="s">
        <v>45</v>
      </c>
      <c r="D10" s="178">
        <v>2000000</v>
      </c>
      <c r="E10" s="178">
        <v>17000000</v>
      </c>
      <c r="F10" s="19">
        <v>15000000</v>
      </c>
      <c r="G10" s="16">
        <f>+F10-F34</f>
        <v>-4000000</v>
      </c>
      <c r="H10" s="16" t="s">
        <v>318</v>
      </c>
    </row>
    <row r="11" spans="2:8" ht="13.9" thickBot="1" x14ac:dyDescent="0.4">
      <c r="B11" s="174"/>
      <c r="C11" s="189" t="s">
        <v>46</v>
      </c>
      <c r="D11" s="190"/>
      <c r="E11" s="191">
        <v>12000000</v>
      </c>
      <c r="F11" s="192">
        <v>18000000</v>
      </c>
      <c r="G11" s="193"/>
      <c r="H11" s="193" t="s">
        <v>319</v>
      </c>
    </row>
    <row r="12" spans="2:8" ht="13.9" thickBot="1" x14ac:dyDescent="0.4">
      <c r="B12" s="174"/>
      <c r="C12" s="177" t="s">
        <v>47</v>
      </c>
      <c r="D12" s="178">
        <v>3000000</v>
      </c>
      <c r="E12" s="178">
        <v>25000000</v>
      </c>
      <c r="F12" s="19">
        <v>29000000</v>
      </c>
      <c r="G12" s="16">
        <f>+F12-F44</f>
        <v>1000000</v>
      </c>
      <c r="H12" s="16" t="s">
        <v>318</v>
      </c>
    </row>
    <row r="13" spans="2:8" ht="13.9" thickBot="1" x14ac:dyDescent="0.4">
      <c r="B13" s="179"/>
      <c r="C13" s="180"/>
      <c r="D13" s="180"/>
      <c r="E13" s="181"/>
    </row>
    <row r="14" spans="2:8" x14ac:dyDescent="0.35">
      <c r="C14" s="148" t="s">
        <v>63</v>
      </c>
      <c r="D14" s="148"/>
      <c r="E14" s="148"/>
      <c r="F14" s="148"/>
    </row>
    <row r="15" spans="2:8" ht="13.9" thickBot="1" x14ac:dyDescent="0.4"/>
    <row r="16" spans="2:8" x14ac:dyDescent="0.35">
      <c r="C16" s="146" t="s">
        <v>61</v>
      </c>
      <c r="D16" s="20" t="s">
        <v>65</v>
      </c>
    </row>
    <row r="17" spans="2:7" ht="13.9" thickBot="1" x14ac:dyDescent="0.4">
      <c r="C17" s="147"/>
      <c r="D17" s="22" t="s">
        <v>64</v>
      </c>
    </row>
    <row r="18" spans="2:7" ht="13.9" thickBot="1" x14ac:dyDescent="0.4">
      <c r="B18" s="25" t="str">
        <f>+H9</f>
        <v>Negociar</v>
      </c>
      <c r="C18" s="23" t="s">
        <v>44</v>
      </c>
      <c r="D18" s="24">
        <v>23000000</v>
      </c>
      <c r="E18" s="25">
        <f>+D18-F9</f>
        <v>3000000</v>
      </c>
    </row>
    <row r="19" spans="2:7" ht="13.9" thickBot="1" x14ac:dyDescent="0.4">
      <c r="B19" s="25" t="str">
        <f>+H10</f>
        <v>Para la venta</v>
      </c>
      <c r="C19" s="23" t="s">
        <v>45</v>
      </c>
      <c r="D19" s="24">
        <v>21000000</v>
      </c>
      <c r="E19" s="25">
        <f>+D19-F10</f>
        <v>6000000</v>
      </c>
    </row>
    <row r="20" spans="2:7" ht="13.9" thickBot="1" x14ac:dyDescent="0.4">
      <c r="B20" s="25" t="str">
        <f>+H11</f>
        <v>Costo</v>
      </c>
      <c r="C20" s="23" t="s">
        <v>46</v>
      </c>
      <c r="D20" s="24">
        <v>5000000</v>
      </c>
      <c r="E20" s="212">
        <f>+E11*0.8</f>
        <v>9600000</v>
      </c>
    </row>
    <row r="21" spans="2:7" ht="13.9" thickBot="1" x14ac:dyDescent="0.4">
      <c r="B21" s="25" t="str">
        <f>+H12</f>
        <v>Para la venta</v>
      </c>
      <c r="C21" s="23" t="s">
        <v>48</v>
      </c>
      <c r="D21" s="24">
        <v>32000000</v>
      </c>
      <c r="E21" s="25">
        <f>+D21-F12</f>
        <v>3000000</v>
      </c>
    </row>
    <row r="22" spans="2:7" x14ac:dyDescent="0.35">
      <c r="C22" s="26"/>
    </row>
    <row r="23" spans="2:7" x14ac:dyDescent="0.35">
      <c r="C23" s="27" t="s">
        <v>49</v>
      </c>
    </row>
    <row r="25" spans="2:7" x14ac:dyDescent="0.35">
      <c r="B25" s="52" t="s">
        <v>76</v>
      </c>
    </row>
    <row r="26" spans="2:7" ht="13.9" thickBot="1" x14ac:dyDescent="0.4"/>
    <row r="27" spans="2:7" ht="13.9" thickBot="1" x14ac:dyDescent="0.4">
      <c r="B27" s="45" t="s">
        <v>50</v>
      </c>
      <c r="C27" s="136" t="s">
        <v>51</v>
      </c>
      <c r="D27" s="137"/>
      <c r="E27" s="138"/>
      <c r="F27" s="46" t="s">
        <v>52</v>
      </c>
      <c r="G27" s="47" t="s">
        <v>53</v>
      </c>
    </row>
    <row r="28" spans="2:7" x14ac:dyDescent="0.35">
      <c r="B28" s="28" t="s">
        <v>320</v>
      </c>
      <c r="C28" s="29" t="s">
        <v>54</v>
      </c>
      <c r="D28" s="30">
        <v>1</v>
      </c>
      <c r="E28" s="31" t="s">
        <v>54</v>
      </c>
      <c r="F28" s="32"/>
      <c r="G28" s="33"/>
    </row>
    <row r="29" spans="2:7" x14ac:dyDescent="0.35">
      <c r="B29" s="182" t="s">
        <v>55</v>
      </c>
      <c r="C29" s="183" t="str">
        <f>+C9</f>
        <v>Acciones Barcelona</v>
      </c>
      <c r="D29" s="184"/>
      <c r="E29" s="185"/>
      <c r="F29" s="186">
        <f>+E9</f>
        <v>17000000</v>
      </c>
      <c r="G29" s="187"/>
    </row>
    <row r="30" spans="2:7" x14ac:dyDescent="0.35">
      <c r="B30" s="182" t="s">
        <v>321</v>
      </c>
      <c r="C30" s="183" t="s">
        <v>56</v>
      </c>
      <c r="D30" s="184"/>
      <c r="E30" s="185"/>
      <c r="F30" s="186">
        <f>+D9</f>
        <v>1000000</v>
      </c>
      <c r="G30" s="187"/>
    </row>
    <row r="31" spans="2:7" x14ac:dyDescent="0.35">
      <c r="B31" s="182" t="s">
        <v>57</v>
      </c>
      <c r="C31" s="183"/>
      <c r="D31" s="184" t="s">
        <v>322</v>
      </c>
      <c r="E31" s="185"/>
      <c r="F31" s="186"/>
      <c r="G31" s="187">
        <f>+F29+F30</f>
        <v>18000000</v>
      </c>
    </row>
    <row r="32" spans="2:7" ht="13.9" thickBot="1" x14ac:dyDescent="0.4">
      <c r="B32" s="39"/>
      <c r="C32" s="40" t="s">
        <v>66</v>
      </c>
      <c r="D32" s="41"/>
      <c r="E32" s="42"/>
      <c r="F32" s="43"/>
      <c r="G32" s="44"/>
    </row>
    <row r="33" spans="2:7" x14ac:dyDescent="0.35">
      <c r="B33" s="28" t="str">
        <f>+B28</f>
        <v>20.10.2024</v>
      </c>
      <c r="C33" s="29" t="s">
        <v>54</v>
      </c>
      <c r="D33" s="30">
        <v>2</v>
      </c>
      <c r="E33" s="31" t="s">
        <v>54</v>
      </c>
      <c r="F33" s="32"/>
      <c r="G33" s="33"/>
    </row>
    <row r="34" spans="2:7" x14ac:dyDescent="0.35">
      <c r="B34" s="34" t="str">
        <f>+B29</f>
        <v>Activo</v>
      </c>
      <c r="C34" s="48" t="str">
        <f>+C10</f>
        <v>Acciones Blanco y Negro</v>
      </c>
      <c r="D34" s="49"/>
      <c r="E34" s="50"/>
      <c r="F34" s="37">
        <f>+E10+D10</f>
        <v>19000000</v>
      </c>
      <c r="G34" s="38"/>
    </row>
    <row r="35" spans="2:7" x14ac:dyDescent="0.35">
      <c r="B35" s="34" t="str">
        <f>+B31</f>
        <v>Pasivo</v>
      </c>
      <c r="C35" s="35"/>
      <c r="D35" s="15" t="str">
        <f>+D31</f>
        <v>Cuenta por Pagar</v>
      </c>
      <c r="E35" s="36"/>
      <c r="F35" s="37"/>
      <c r="G35" s="38">
        <f>+F34</f>
        <v>19000000</v>
      </c>
    </row>
    <row r="36" spans="2:7" x14ac:dyDescent="0.35">
      <c r="B36" s="34"/>
      <c r="C36" s="35"/>
      <c r="E36" s="36"/>
      <c r="F36" s="37"/>
      <c r="G36" s="38"/>
    </row>
    <row r="37" spans="2:7" ht="13.9" thickBot="1" x14ac:dyDescent="0.4">
      <c r="B37" s="39"/>
      <c r="C37" s="40" t="s">
        <v>67</v>
      </c>
      <c r="D37" s="41"/>
      <c r="E37" s="42"/>
      <c r="F37" s="43"/>
      <c r="G37" s="44"/>
    </row>
    <row r="38" spans="2:7" x14ac:dyDescent="0.35">
      <c r="B38" s="28" t="str">
        <f>+B33</f>
        <v>20.10.2024</v>
      </c>
      <c r="C38" s="29" t="s">
        <v>54</v>
      </c>
      <c r="D38" s="30">
        <v>3</v>
      </c>
      <c r="E38" s="31" t="s">
        <v>54</v>
      </c>
      <c r="F38" s="32"/>
      <c r="G38" s="33"/>
    </row>
    <row r="39" spans="2:7" x14ac:dyDescent="0.35">
      <c r="B39" s="34" t="str">
        <f>+B34</f>
        <v>Activo</v>
      </c>
      <c r="C39" s="48" t="str">
        <f>+C11</f>
        <v>Inversión Real Madrid</v>
      </c>
      <c r="D39" s="49"/>
      <c r="E39" s="50"/>
      <c r="F39" s="37">
        <f>+E11</f>
        <v>12000000</v>
      </c>
      <c r="G39" s="38"/>
    </row>
    <row r="40" spans="2:7" x14ac:dyDescent="0.35">
      <c r="B40" s="34" t="str">
        <f>+B35</f>
        <v>Pasivo</v>
      </c>
      <c r="C40" s="35"/>
      <c r="D40" s="15" t="str">
        <f>+D35</f>
        <v>Cuenta por Pagar</v>
      </c>
      <c r="E40" s="36"/>
      <c r="F40" s="37"/>
      <c r="G40" s="38">
        <f>+F39</f>
        <v>12000000</v>
      </c>
    </row>
    <row r="41" spans="2:7" x14ac:dyDescent="0.35">
      <c r="B41" s="34"/>
      <c r="C41" s="35"/>
      <c r="E41" s="36"/>
      <c r="F41" s="37"/>
      <c r="G41" s="38"/>
    </row>
    <row r="42" spans="2:7" ht="13.9" thickBot="1" x14ac:dyDescent="0.4">
      <c r="B42" s="39"/>
      <c r="C42" s="40" t="s">
        <v>68</v>
      </c>
      <c r="D42" s="41"/>
      <c r="E42" s="42"/>
      <c r="F42" s="43"/>
      <c r="G42" s="44"/>
    </row>
    <row r="43" spans="2:7" x14ac:dyDescent="0.35">
      <c r="B43" s="28" t="str">
        <f>+B38</f>
        <v>20.10.2024</v>
      </c>
      <c r="C43" s="29" t="s">
        <v>54</v>
      </c>
      <c r="D43" s="30">
        <v>4</v>
      </c>
      <c r="E43" s="31" t="s">
        <v>54</v>
      </c>
      <c r="F43" s="32"/>
      <c r="G43" s="33"/>
    </row>
    <row r="44" spans="2:7" x14ac:dyDescent="0.35">
      <c r="B44" s="34" t="str">
        <f>+B39</f>
        <v>Activo</v>
      </c>
      <c r="C44" s="188" t="str">
        <f>+C12</f>
        <v xml:space="preserve">Acciones La Serena </v>
      </c>
      <c r="D44" s="49"/>
      <c r="E44" s="50"/>
      <c r="F44" s="37">
        <f>+E12+D12</f>
        <v>28000000</v>
      </c>
      <c r="G44" s="38"/>
    </row>
    <row r="45" spans="2:7" x14ac:dyDescent="0.35">
      <c r="B45" s="34" t="str">
        <f>+B40</f>
        <v>Pasivo</v>
      </c>
      <c r="C45" s="188"/>
      <c r="D45" s="15" t="str">
        <f>+D40</f>
        <v>Cuenta por Pagar</v>
      </c>
      <c r="E45" s="36"/>
      <c r="F45" s="37"/>
      <c r="G45" s="38">
        <f>+F44</f>
        <v>28000000</v>
      </c>
    </row>
    <row r="46" spans="2:7" x14ac:dyDescent="0.35">
      <c r="B46" s="34"/>
      <c r="C46" s="188"/>
      <c r="E46" s="36"/>
      <c r="F46" s="37"/>
      <c r="G46" s="38"/>
    </row>
    <row r="47" spans="2:7" ht="13.9" thickBot="1" x14ac:dyDescent="0.4">
      <c r="B47" s="39"/>
      <c r="C47" s="40" t="s">
        <v>69</v>
      </c>
      <c r="D47" s="41"/>
      <c r="E47" s="42"/>
      <c r="F47" s="43"/>
      <c r="G47" s="44"/>
    </row>
    <row r="48" spans="2:7" x14ac:dyDescent="0.35">
      <c r="F48" s="51"/>
      <c r="G48" s="51"/>
    </row>
    <row r="49" spans="2:7" x14ac:dyDescent="0.35">
      <c r="B49" s="52" t="s">
        <v>75</v>
      </c>
      <c r="F49" s="51"/>
      <c r="G49" s="51"/>
    </row>
    <row r="50" spans="2:7" ht="13.9" thickBot="1" x14ac:dyDescent="0.4">
      <c r="F50" s="51"/>
      <c r="G50" s="51"/>
    </row>
    <row r="51" spans="2:7" ht="13.9" thickBot="1" x14ac:dyDescent="0.4">
      <c r="B51" s="45" t="s">
        <v>50</v>
      </c>
      <c r="C51" s="136" t="s">
        <v>51</v>
      </c>
      <c r="D51" s="137"/>
      <c r="E51" s="138"/>
      <c r="F51" s="46" t="s">
        <v>52</v>
      </c>
      <c r="G51" s="47" t="s">
        <v>53</v>
      </c>
    </row>
    <row r="52" spans="2:7" x14ac:dyDescent="0.35">
      <c r="B52" s="34" t="s">
        <v>328</v>
      </c>
      <c r="C52" s="48" t="s">
        <v>54</v>
      </c>
      <c r="D52" s="49">
        <v>5</v>
      </c>
      <c r="E52" s="50" t="s">
        <v>54</v>
      </c>
      <c r="F52" s="37"/>
      <c r="G52" s="38"/>
    </row>
    <row r="53" spans="2:7" x14ac:dyDescent="0.35">
      <c r="B53" s="34" t="str">
        <f>+B44</f>
        <v>Activo</v>
      </c>
      <c r="C53" s="35" t="str">
        <f>+C29</f>
        <v>Acciones Barcelona</v>
      </c>
      <c r="E53" s="36"/>
      <c r="F53" s="37">
        <f>+G9</f>
        <v>3000000</v>
      </c>
      <c r="G53" s="38"/>
    </row>
    <row r="54" spans="2:7" x14ac:dyDescent="0.35">
      <c r="B54" s="34" t="s">
        <v>324</v>
      </c>
      <c r="C54" s="35"/>
      <c r="D54" s="15" t="s">
        <v>325</v>
      </c>
      <c r="E54" s="36"/>
      <c r="F54" s="37"/>
      <c r="G54" s="38">
        <f>+F53</f>
        <v>3000000</v>
      </c>
    </row>
    <row r="55" spans="2:7" ht="13.9" thickBot="1" x14ac:dyDescent="0.4">
      <c r="B55" s="39"/>
      <c r="C55" s="40" t="s">
        <v>70</v>
      </c>
      <c r="D55" s="41"/>
      <c r="E55" s="42"/>
      <c r="F55" s="43"/>
      <c r="G55" s="44"/>
    </row>
    <row r="56" spans="2:7" x14ac:dyDescent="0.35">
      <c r="B56" s="28" t="str">
        <f>+B52</f>
        <v>31.12.2024</v>
      </c>
      <c r="C56" s="29" t="s">
        <v>54</v>
      </c>
      <c r="D56" s="30">
        <v>6</v>
      </c>
      <c r="E56" s="31" t="s">
        <v>54</v>
      </c>
      <c r="F56" s="32"/>
      <c r="G56" s="33"/>
    </row>
    <row r="57" spans="2:7" x14ac:dyDescent="0.35">
      <c r="B57" s="34" t="s">
        <v>58</v>
      </c>
      <c r="C57" s="35" t="s">
        <v>326</v>
      </c>
      <c r="E57" s="36"/>
      <c r="F57" s="37">
        <f>-G10</f>
        <v>4000000</v>
      </c>
      <c r="G57" s="38"/>
    </row>
    <row r="58" spans="2:7" x14ac:dyDescent="0.35">
      <c r="B58" s="34" t="s">
        <v>55</v>
      </c>
      <c r="C58" s="35"/>
      <c r="D58" s="15" t="str">
        <f>+C34</f>
        <v>Acciones Blanco y Negro</v>
      </c>
      <c r="E58" s="36"/>
      <c r="F58" s="37"/>
      <c r="G58" s="38">
        <f>+F57</f>
        <v>4000000</v>
      </c>
    </row>
    <row r="59" spans="2:7" ht="13.9" thickBot="1" x14ac:dyDescent="0.4">
      <c r="B59" s="39"/>
      <c r="C59" s="40" t="s">
        <v>71</v>
      </c>
      <c r="D59" s="41"/>
      <c r="E59" s="42"/>
      <c r="F59" s="43"/>
      <c r="G59" s="44"/>
    </row>
    <row r="60" spans="2:7" x14ac:dyDescent="0.35">
      <c r="B60" s="194" t="str">
        <f>+B56</f>
        <v>31.12.2024</v>
      </c>
      <c r="C60" s="195" t="s">
        <v>54</v>
      </c>
      <c r="D60" s="196">
        <v>7</v>
      </c>
      <c r="E60" s="197" t="s">
        <v>54</v>
      </c>
      <c r="F60" s="198"/>
      <c r="G60" s="199"/>
    </row>
    <row r="61" spans="2:7" x14ac:dyDescent="0.35">
      <c r="B61" s="200"/>
      <c r="C61" s="201" t="s">
        <v>323</v>
      </c>
      <c r="D61" s="202"/>
      <c r="E61" s="203"/>
      <c r="F61" s="204"/>
      <c r="G61" s="205"/>
    </row>
    <row r="62" spans="2:7" x14ac:dyDescent="0.35">
      <c r="B62" s="200"/>
      <c r="C62" s="201"/>
      <c r="D62" s="202"/>
      <c r="E62" s="203"/>
      <c r="F62" s="204"/>
      <c r="G62" s="205"/>
    </row>
    <row r="63" spans="2:7" ht="13.9" thickBot="1" x14ac:dyDescent="0.4">
      <c r="B63" s="206"/>
      <c r="C63" s="207" t="s">
        <v>72</v>
      </c>
      <c r="D63" s="208"/>
      <c r="E63" s="209"/>
      <c r="F63" s="210"/>
      <c r="G63" s="211"/>
    </row>
    <row r="64" spans="2:7" x14ac:dyDescent="0.35">
      <c r="B64" s="28" t="str">
        <f>+B60</f>
        <v>31.12.2024</v>
      </c>
      <c r="C64" s="29" t="s">
        <v>54</v>
      </c>
      <c r="D64" s="30">
        <v>8</v>
      </c>
      <c r="E64" s="31" t="s">
        <v>54</v>
      </c>
      <c r="F64" s="32"/>
      <c r="G64" s="33"/>
    </row>
    <row r="65" spans="2:7" x14ac:dyDescent="0.35">
      <c r="B65" s="34" t="str">
        <f>+B58</f>
        <v>Activo</v>
      </c>
      <c r="C65" s="35" t="str">
        <f>+C44</f>
        <v xml:space="preserve">Acciones La Serena </v>
      </c>
      <c r="E65" s="36"/>
      <c r="F65" s="37">
        <f>+G12</f>
        <v>1000000</v>
      </c>
      <c r="G65" s="38"/>
    </row>
    <row r="66" spans="2:7" x14ac:dyDescent="0.35">
      <c r="B66" s="34" t="str">
        <f>+B57</f>
        <v>Patrimonio</v>
      </c>
      <c r="C66" s="35"/>
      <c r="D66" s="15" t="str">
        <f>+C57</f>
        <v>Otras Reservas</v>
      </c>
      <c r="E66" s="36"/>
      <c r="F66" s="37"/>
      <c r="G66" s="38">
        <f>+F65</f>
        <v>1000000</v>
      </c>
    </row>
    <row r="67" spans="2:7" ht="13.9" thickBot="1" x14ac:dyDescent="0.4">
      <c r="B67" s="39"/>
      <c r="C67" s="40" t="s">
        <v>73</v>
      </c>
      <c r="D67" s="41"/>
      <c r="E67" s="42"/>
      <c r="F67" s="43"/>
      <c r="G67" s="44"/>
    </row>
    <row r="70" spans="2:7" x14ac:dyDescent="0.35">
      <c r="B70" s="52" t="s">
        <v>74</v>
      </c>
    </row>
    <row r="71" spans="2:7" ht="13.9" thickBot="1" x14ac:dyDescent="0.4"/>
    <row r="72" spans="2:7" ht="13.9" thickBot="1" x14ac:dyDescent="0.4">
      <c r="B72" s="45" t="s">
        <v>50</v>
      </c>
      <c r="C72" s="136" t="s">
        <v>51</v>
      </c>
      <c r="D72" s="137"/>
      <c r="E72" s="138"/>
      <c r="F72" s="46" t="s">
        <v>52</v>
      </c>
      <c r="G72" s="47" t="s">
        <v>53</v>
      </c>
    </row>
    <row r="73" spans="2:7" x14ac:dyDescent="0.35">
      <c r="B73" s="34" t="s">
        <v>327</v>
      </c>
      <c r="C73" s="48" t="s">
        <v>54</v>
      </c>
      <c r="D73" s="49">
        <v>9</v>
      </c>
      <c r="E73" s="50" t="s">
        <v>54</v>
      </c>
      <c r="F73" s="37"/>
      <c r="G73" s="38"/>
    </row>
    <row r="74" spans="2:7" x14ac:dyDescent="0.35">
      <c r="B74" s="34" t="s">
        <v>55</v>
      </c>
      <c r="C74" s="35" t="str">
        <f>+C53</f>
        <v>Acciones Barcelona</v>
      </c>
      <c r="E74" s="36"/>
      <c r="F74" s="37">
        <f>+E18</f>
        <v>3000000</v>
      </c>
      <c r="G74" s="38"/>
    </row>
    <row r="75" spans="2:7" x14ac:dyDescent="0.35">
      <c r="B75" s="34" t="s">
        <v>324</v>
      </c>
      <c r="C75" s="35"/>
      <c r="D75" s="15" t="str">
        <f>+D54</f>
        <v>Ganancia de Valor Razonable</v>
      </c>
      <c r="E75" s="36"/>
      <c r="F75" s="37"/>
      <c r="G75" s="38">
        <f>+F74</f>
        <v>3000000</v>
      </c>
    </row>
    <row r="76" spans="2:7" ht="13.9" thickBot="1" x14ac:dyDescent="0.4">
      <c r="B76" s="39"/>
      <c r="C76" s="40" t="s">
        <v>70</v>
      </c>
      <c r="D76" s="41"/>
      <c r="E76" s="42"/>
      <c r="F76" s="43"/>
      <c r="G76" s="44"/>
    </row>
    <row r="77" spans="2:7" x14ac:dyDescent="0.35">
      <c r="B77" s="28" t="str">
        <f>+B73</f>
        <v>31.12.2025</v>
      </c>
      <c r="C77" s="29" t="s">
        <v>54</v>
      </c>
      <c r="D77" s="30">
        <v>10</v>
      </c>
      <c r="E77" s="31" t="s">
        <v>54</v>
      </c>
      <c r="F77" s="32"/>
      <c r="G77" s="33"/>
    </row>
    <row r="78" spans="2:7" x14ac:dyDescent="0.35">
      <c r="B78" s="34" t="str">
        <f>+B74</f>
        <v>Activo</v>
      </c>
      <c r="C78" s="35" t="str">
        <f>+D58</f>
        <v>Acciones Blanco y Negro</v>
      </c>
      <c r="E78" s="36"/>
      <c r="F78" s="37">
        <f>+E19</f>
        <v>6000000</v>
      </c>
      <c r="G78" s="38"/>
    </row>
    <row r="79" spans="2:7" x14ac:dyDescent="0.35">
      <c r="B79" s="34" t="str">
        <f>+B66</f>
        <v>Patrimonio</v>
      </c>
      <c r="C79" s="35"/>
      <c r="D79" s="15" t="str">
        <f>+D66</f>
        <v>Otras Reservas</v>
      </c>
      <c r="E79" s="36"/>
      <c r="F79" s="37"/>
      <c r="G79" s="38">
        <f>+F78</f>
        <v>6000000</v>
      </c>
    </row>
    <row r="80" spans="2:7" ht="13.9" thickBot="1" x14ac:dyDescent="0.4">
      <c r="B80" s="39"/>
      <c r="C80" s="40" t="s">
        <v>71</v>
      </c>
      <c r="D80" s="41"/>
      <c r="E80" s="42"/>
      <c r="F80" s="43"/>
      <c r="G80" s="44"/>
    </row>
    <row r="81" spans="2:7" x14ac:dyDescent="0.35">
      <c r="B81" s="28" t="str">
        <f>+B77</f>
        <v>31.12.2025</v>
      </c>
      <c r="C81" s="29" t="s">
        <v>54</v>
      </c>
      <c r="D81" s="30">
        <v>11</v>
      </c>
      <c r="E81" s="31" t="s">
        <v>54</v>
      </c>
      <c r="F81" s="32"/>
      <c r="G81" s="33"/>
    </row>
    <row r="82" spans="2:7" x14ac:dyDescent="0.35">
      <c r="B82" s="34" t="s">
        <v>321</v>
      </c>
      <c r="C82" s="35" t="s">
        <v>329</v>
      </c>
      <c r="E82" s="36"/>
      <c r="F82" s="37">
        <f>+E20</f>
        <v>9600000</v>
      </c>
      <c r="G82" s="38"/>
    </row>
    <row r="83" spans="2:7" x14ac:dyDescent="0.35">
      <c r="B83" s="34" t="s">
        <v>55</v>
      </c>
      <c r="C83" s="35"/>
      <c r="D83" s="15" t="str">
        <f>+C39</f>
        <v>Inversión Real Madrid</v>
      </c>
      <c r="E83" s="36"/>
      <c r="F83" s="37"/>
      <c r="G83" s="38">
        <f>+F82</f>
        <v>9600000</v>
      </c>
    </row>
    <row r="84" spans="2:7" ht="13.9" thickBot="1" x14ac:dyDescent="0.4">
      <c r="B84" s="39"/>
      <c r="C84" s="40" t="s">
        <v>72</v>
      </c>
      <c r="D84" s="41"/>
      <c r="E84" s="42"/>
      <c r="F84" s="43"/>
      <c r="G84" s="44"/>
    </row>
    <row r="85" spans="2:7" x14ac:dyDescent="0.35">
      <c r="B85" s="28" t="str">
        <f>+B81</f>
        <v>31.12.2025</v>
      </c>
      <c r="C85" s="29" t="s">
        <v>54</v>
      </c>
      <c r="D85" s="30">
        <v>12</v>
      </c>
      <c r="E85" s="31" t="s">
        <v>54</v>
      </c>
      <c r="F85" s="32"/>
      <c r="G85" s="33"/>
    </row>
    <row r="86" spans="2:7" x14ac:dyDescent="0.35">
      <c r="B86" s="34" t="str">
        <f>+B78</f>
        <v>Activo</v>
      </c>
      <c r="C86" s="35" t="str">
        <f>+C65</f>
        <v xml:space="preserve">Acciones La Serena </v>
      </c>
      <c r="E86" s="36"/>
      <c r="F86" s="37">
        <f>+E21</f>
        <v>3000000</v>
      </c>
      <c r="G86" s="38"/>
    </row>
    <row r="87" spans="2:7" x14ac:dyDescent="0.35">
      <c r="B87" s="34" t="str">
        <f>+B79</f>
        <v>Patrimonio</v>
      </c>
      <c r="C87" s="35"/>
      <c r="D87" s="15" t="str">
        <f>+D79</f>
        <v>Otras Reservas</v>
      </c>
      <c r="E87" s="36"/>
      <c r="F87" s="37"/>
      <c r="G87" s="38">
        <f>+F86</f>
        <v>3000000</v>
      </c>
    </row>
    <row r="88" spans="2:7" ht="13.9" thickBot="1" x14ac:dyDescent="0.4">
      <c r="B88" s="39"/>
      <c r="C88" s="40" t="s">
        <v>73</v>
      </c>
      <c r="D88" s="41"/>
      <c r="E88" s="42"/>
      <c r="F88" s="43"/>
      <c r="G88" s="44"/>
    </row>
    <row r="90" spans="2:7" ht="13.9" thickBot="1" x14ac:dyDescent="0.4"/>
    <row r="91" spans="2:7" ht="13.9" thickBot="1" x14ac:dyDescent="0.4">
      <c r="D91" s="15">
        <v>12</v>
      </c>
      <c r="E91" s="15">
        <v>2.5</v>
      </c>
      <c r="F91" s="213">
        <f>+D91*E91</f>
        <v>30</v>
      </c>
    </row>
    <row r="93" spans="2:7" x14ac:dyDescent="0.35">
      <c r="F93" s="16">
        <v>70</v>
      </c>
    </row>
    <row r="94" spans="2:7" x14ac:dyDescent="0.35">
      <c r="F94" s="214">
        <f>+F93*0.06+1</f>
        <v>5.2</v>
      </c>
    </row>
  </sheetData>
  <mergeCells count="9">
    <mergeCell ref="C51:E51"/>
    <mergeCell ref="C72:E72"/>
    <mergeCell ref="C2:F5"/>
    <mergeCell ref="D7:D8"/>
    <mergeCell ref="E7:E8"/>
    <mergeCell ref="C14:F14"/>
    <mergeCell ref="C16:C17"/>
    <mergeCell ref="C27:E27"/>
    <mergeCell ref="C7:C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C0FD-1C88-48F6-8CD4-49F2AAEECA5B}">
  <dimension ref="B2:P78"/>
  <sheetViews>
    <sheetView topLeftCell="B6" zoomScale="130" zoomScaleNormal="130" workbookViewId="0">
      <selection activeCell="C20" sqref="C20"/>
    </sheetView>
  </sheetViews>
  <sheetFormatPr baseColWidth="10" defaultColWidth="11.53125" defaultRowHeight="13.5" x14ac:dyDescent="0.35"/>
  <cols>
    <col min="1" max="1" width="11.53125" style="15"/>
    <col min="2" max="2" width="11.6640625" style="15" bestFit="1" customWidth="1"/>
    <col min="3" max="3" width="14.73046875" style="15" customWidth="1"/>
    <col min="4" max="4" width="3.6640625" style="15" customWidth="1"/>
    <col min="5" max="5" width="11.6640625" style="15" bestFit="1" customWidth="1"/>
    <col min="6" max="6" width="14.265625" style="15" customWidth="1"/>
    <col min="7" max="7" width="4.46484375" style="15" customWidth="1"/>
    <col min="8" max="8" width="12.6640625" style="15" bestFit="1" customWidth="1"/>
    <col min="9" max="9" width="13.53125" style="15" bestFit="1" customWidth="1"/>
    <col min="10" max="10" width="3.33203125" style="15" customWidth="1"/>
    <col min="11" max="11" width="17.73046875" style="15" customWidth="1"/>
    <col min="12" max="12" width="13.796875" style="15" customWidth="1"/>
    <col min="13" max="13" width="3.6640625" style="15" customWidth="1"/>
    <col min="14" max="14" width="16.06640625" style="15" customWidth="1"/>
    <col min="15" max="15" width="13.53125" style="15" customWidth="1"/>
    <col min="16" max="16384" width="11.53125" style="15"/>
  </cols>
  <sheetData>
    <row r="2" spans="2:15" x14ac:dyDescent="0.35">
      <c r="B2" s="52" t="s">
        <v>84</v>
      </c>
    </row>
    <row r="4" spans="2:15" x14ac:dyDescent="0.35">
      <c r="B4" s="52" t="s">
        <v>83</v>
      </c>
    </row>
    <row r="5" spans="2:15" ht="13.9" thickBot="1" x14ac:dyDescent="0.4"/>
    <row r="6" spans="2:15" ht="23.65" thickBot="1" x14ac:dyDescent="0.4">
      <c r="B6" s="67" t="s">
        <v>77</v>
      </c>
      <c r="C6" s="68" t="s">
        <v>78</v>
      </c>
      <c r="D6" s="68"/>
      <c r="E6" s="68" t="s">
        <v>77</v>
      </c>
      <c r="F6" s="68" t="s">
        <v>79</v>
      </c>
      <c r="G6" s="68"/>
      <c r="H6" s="68" t="s">
        <v>77</v>
      </c>
      <c r="I6" s="68" t="s">
        <v>80</v>
      </c>
      <c r="J6" s="68"/>
      <c r="K6" s="68" t="s">
        <v>77</v>
      </c>
      <c r="L6" s="68" t="s">
        <v>81</v>
      </c>
      <c r="M6" s="68"/>
      <c r="N6" s="68" t="s">
        <v>77</v>
      </c>
      <c r="O6" s="68" t="s">
        <v>82</v>
      </c>
    </row>
    <row r="7" spans="2:15" ht="13.9" thickBot="1" x14ac:dyDescent="0.4">
      <c r="B7" s="53">
        <v>1422532</v>
      </c>
      <c r="C7" s="54">
        <v>11500000</v>
      </c>
      <c r="D7" s="55"/>
      <c r="E7" s="56">
        <v>1422532</v>
      </c>
      <c r="F7" s="54">
        <v>1800000</v>
      </c>
      <c r="G7" s="55"/>
      <c r="H7" s="56">
        <v>1422532</v>
      </c>
      <c r="I7" s="54">
        <v>1100000</v>
      </c>
      <c r="J7" s="55"/>
      <c r="K7" s="56">
        <v>1422532</v>
      </c>
      <c r="L7" s="54">
        <v>500000</v>
      </c>
      <c r="M7" s="55"/>
      <c r="N7" s="56">
        <v>1422532</v>
      </c>
      <c r="O7" s="54">
        <v>2100000</v>
      </c>
    </row>
    <row r="8" spans="2:15" ht="13.9" thickBot="1" x14ac:dyDescent="0.4">
      <c r="B8" s="53">
        <v>1771044</v>
      </c>
      <c r="C8" s="54">
        <v>1600000</v>
      </c>
      <c r="D8" s="55"/>
      <c r="E8" s="56">
        <v>4744109</v>
      </c>
      <c r="F8" s="54">
        <v>2600000</v>
      </c>
      <c r="G8" s="55"/>
      <c r="H8" s="56">
        <v>4913994</v>
      </c>
      <c r="I8" s="54">
        <v>9700000</v>
      </c>
      <c r="J8" s="55"/>
      <c r="K8" s="56">
        <v>4913994</v>
      </c>
      <c r="L8" s="54">
        <v>4900000</v>
      </c>
      <c r="M8" s="55"/>
      <c r="N8" s="56">
        <v>4256658</v>
      </c>
      <c r="O8" s="54">
        <v>1600000</v>
      </c>
    </row>
    <row r="9" spans="2:15" ht="13.9" thickBot="1" x14ac:dyDescent="0.4">
      <c r="B9" s="53">
        <v>4913994</v>
      </c>
      <c r="C9" s="54">
        <v>1900000</v>
      </c>
      <c r="D9" s="55"/>
      <c r="E9" s="56">
        <v>4913994</v>
      </c>
      <c r="F9" s="54">
        <v>2800000</v>
      </c>
      <c r="G9" s="55"/>
      <c r="H9" s="56">
        <v>5398705</v>
      </c>
      <c r="I9" s="54">
        <v>1450000</v>
      </c>
      <c r="J9" s="55"/>
      <c r="K9" s="56">
        <v>53003850</v>
      </c>
      <c r="L9" s="54">
        <v>3800000</v>
      </c>
      <c r="M9" s="55"/>
      <c r="N9" s="56">
        <v>53003850</v>
      </c>
      <c r="O9" s="54">
        <v>12000000</v>
      </c>
    </row>
    <row r="10" spans="2:15" ht="13.9" thickBot="1" x14ac:dyDescent="0.4">
      <c r="B10" s="53">
        <v>5712849</v>
      </c>
      <c r="C10" s="54">
        <v>1500000</v>
      </c>
      <c r="D10" s="55"/>
      <c r="E10" s="56">
        <v>77113090</v>
      </c>
      <c r="F10" s="54">
        <v>11500000</v>
      </c>
      <c r="G10" s="55"/>
      <c r="H10" s="56">
        <v>6868560</v>
      </c>
      <c r="I10" s="54">
        <v>9520000</v>
      </c>
      <c r="J10" s="55"/>
      <c r="K10" s="56">
        <v>6874129</v>
      </c>
      <c r="L10" s="54">
        <v>1900000</v>
      </c>
      <c r="M10" s="55"/>
      <c r="N10" s="56">
        <v>6874129</v>
      </c>
      <c r="O10" s="54">
        <v>4000000</v>
      </c>
    </row>
    <row r="11" spans="2:15" ht="13.9" thickBot="1" x14ac:dyDescent="0.4">
      <c r="B11" s="53">
        <v>77113090</v>
      </c>
      <c r="C11" s="54">
        <v>1800000</v>
      </c>
      <c r="D11" s="55"/>
      <c r="E11" s="56">
        <v>8637441</v>
      </c>
      <c r="F11" s="54">
        <v>3500000</v>
      </c>
      <c r="G11" s="55"/>
      <c r="H11" s="56">
        <v>76563090</v>
      </c>
      <c r="I11" s="54">
        <v>5000000</v>
      </c>
      <c r="J11" s="55"/>
      <c r="K11" s="56">
        <v>76563090</v>
      </c>
      <c r="L11" s="54">
        <v>5500000</v>
      </c>
      <c r="M11" s="55"/>
      <c r="N11" s="56">
        <v>72321985</v>
      </c>
      <c r="O11" s="54">
        <v>3800000</v>
      </c>
    </row>
    <row r="12" spans="2:15" ht="13.9" thickBot="1" x14ac:dyDescent="0.4">
      <c r="B12" s="53">
        <v>77148040</v>
      </c>
      <c r="C12" s="54">
        <v>1900000</v>
      </c>
      <c r="D12" s="55"/>
      <c r="E12" s="56">
        <v>78197490</v>
      </c>
      <c r="F12" s="54">
        <v>6800000</v>
      </c>
      <c r="G12" s="55"/>
      <c r="H12" s="56">
        <v>77113090</v>
      </c>
      <c r="I12" s="54">
        <v>2900000</v>
      </c>
      <c r="J12" s="55"/>
      <c r="K12" s="56">
        <v>77113090</v>
      </c>
      <c r="L12" s="54">
        <v>12900000</v>
      </c>
      <c r="M12" s="55"/>
      <c r="N12" s="56">
        <v>73854745</v>
      </c>
      <c r="O12" s="54">
        <v>2000000</v>
      </c>
    </row>
    <row r="13" spans="2:15" ht="13.9" thickBot="1" x14ac:dyDescent="0.4">
      <c r="B13" s="53">
        <v>78370090</v>
      </c>
      <c r="C13" s="54">
        <v>3500000</v>
      </c>
      <c r="D13" s="55"/>
      <c r="E13" s="56">
        <v>90635000</v>
      </c>
      <c r="F13" s="54">
        <v>12400000</v>
      </c>
      <c r="G13" s="55"/>
      <c r="H13" s="56">
        <v>78197490</v>
      </c>
      <c r="I13" s="54">
        <v>12000000</v>
      </c>
      <c r="J13" s="55"/>
      <c r="K13" s="56">
        <v>77148040</v>
      </c>
      <c r="L13" s="54">
        <v>9000000</v>
      </c>
      <c r="M13" s="55"/>
      <c r="N13" s="56">
        <v>77113090</v>
      </c>
      <c r="O13" s="54">
        <v>13900000</v>
      </c>
    </row>
    <row r="14" spans="2:15" ht="13.9" thickBot="1" x14ac:dyDescent="0.4">
      <c r="B14" s="53">
        <v>78197490</v>
      </c>
      <c r="C14" s="54">
        <v>15000000</v>
      </c>
      <c r="D14" s="55"/>
      <c r="E14" s="56">
        <v>90703000</v>
      </c>
      <c r="F14" s="54">
        <v>13300000</v>
      </c>
      <c r="G14" s="55"/>
      <c r="H14" s="56">
        <v>78370090</v>
      </c>
      <c r="I14" s="54">
        <v>11000000</v>
      </c>
      <c r="J14" s="55"/>
      <c r="K14" s="56">
        <v>78370090</v>
      </c>
      <c r="L14" s="54">
        <v>14500000</v>
      </c>
      <c r="M14" s="55"/>
      <c r="N14" s="56">
        <v>76563090</v>
      </c>
      <c r="O14" s="54">
        <v>6500000</v>
      </c>
    </row>
    <row r="15" spans="2:15" ht="13.9" thickBot="1" x14ac:dyDescent="0.4">
      <c r="B15" s="53">
        <v>8637441</v>
      </c>
      <c r="C15" s="54">
        <v>7000000</v>
      </c>
      <c r="D15" s="55"/>
      <c r="E15" s="56">
        <v>96869690</v>
      </c>
      <c r="F15" s="54">
        <v>4500000</v>
      </c>
      <c r="G15" s="55"/>
      <c r="H15" s="56">
        <v>78536950</v>
      </c>
      <c r="I15" s="54">
        <v>1400000</v>
      </c>
      <c r="J15" s="55"/>
      <c r="K15" s="56">
        <v>90635000</v>
      </c>
      <c r="L15" s="54">
        <v>2100000</v>
      </c>
      <c r="M15" s="55"/>
      <c r="N15" s="56">
        <v>78370090</v>
      </c>
      <c r="O15" s="54">
        <v>12100000</v>
      </c>
    </row>
    <row r="16" spans="2:15" ht="13.9" thickBot="1" x14ac:dyDescent="0.4">
      <c r="B16" s="57"/>
      <c r="C16" s="58">
        <f>SUM(C7:C15)</f>
        <v>45700000</v>
      </c>
      <c r="D16" s="59"/>
      <c r="E16" s="59"/>
      <c r="F16" s="58">
        <f>SUM(F7:F15)</f>
        <v>59200000</v>
      </c>
      <c r="G16" s="59"/>
      <c r="H16" s="59"/>
      <c r="I16" s="58">
        <f>SUM(I7:I15)</f>
        <v>54070000</v>
      </c>
      <c r="J16" s="59"/>
      <c r="K16" s="59"/>
      <c r="L16" s="58">
        <f>SUM(L7:L15)</f>
        <v>55100000</v>
      </c>
      <c r="M16" s="59"/>
      <c r="N16" s="59"/>
      <c r="O16" s="58">
        <f>SUM(O7:O15)</f>
        <v>58000000</v>
      </c>
    </row>
    <row r="17" spans="2:16" ht="13.9" thickBot="1" x14ac:dyDescent="0.4">
      <c r="B17" s="222"/>
      <c r="C17" s="223"/>
      <c r="D17" s="224"/>
      <c r="E17" s="224"/>
      <c r="F17" s="223"/>
      <c r="G17" s="224"/>
      <c r="H17" s="224"/>
      <c r="I17" s="223"/>
      <c r="J17" s="224"/>
      <c r="K17" s="225" t="str">
        <f>+B26</f>
        <v>Tasa Promedio 1</v>
      </c>
      <c r="L17" s="226">
        <f>ROUND(+L16*C26%,0)</f>
        <v>36277840</v>
      </c>
      <c r="M17" s="225"/>
      <c r="N17" s="225" t="str">
        <f>+B27</f>
        <v>Tasa Promedio 2</v>
      </c>
      <c r="O17" s="226">
        <f>ROUND(+O16*C27%,0)</f>
        <v>31992800</v>
      </c>
    </row>
    <row r="18" spans="2:16" ht="13.9" thickBot="1" x14ac:dyDescent="0.4">
      <c r="B18" s="222"/>
      <c r="C18" s="223"/>
      <c r="D18" s="224"/>
      <c r="E18" s="224"/>
      <c r="F18" s="223"/>
      <c r="G18" s="224"/>
      <c r="H18" s="224"/>
      <c r="I18" s="223"/>
      <c r="J18" s="224"/>
      <c r="K18" s="227" t="s">
        <v>336</v>
      </c>
      <c r="L18" s="228">
        <f>+L16-L17</f>
        <v>18822160</v>
      </c>
      <c r="M18" s="224"/>
      <c r="N18" s="229" t="s">
        <v>336</v>
      </c>
      <c r="O18" s="228">
        <f>+O16-O17</f>
        <v>26007200</v>
      </c>
    </row>
    <row r="19" spans="2:16" ht="13.9" thickBot="1" x14ac:dyDescent="0.4"/>
    <row r="20" spans="2:16" ht="13.9" thickBot="1" x14ac:dyDescent="0.4">
      <c r="B20" s="69" t="s">
        <v>85</v>
      </c>
      <c r="C20" s="69" t="s">
        <v>86</v>
      </c>
      <c r="D20" s="60"/>
      <c r="E20" s="69" t="s">
        <v>87</v>
      </c>
      <c r="F20" s="60"/>
      <c r="G20" s="60"/>
      <c r="H20" s="151" t="s">
        <v>51</v>
      </c>
      <c r="I20" s="152"/>
      <c r="J20" s="152"/>
      <c r="K20" s="153"/>
      <c r="L20" s="70" t="s">
        <v>52</v>
      </c>
      <c r="M20" s="71"/>
      <c r="N20" s="71" t="s">
        <v>53</v>
      </c>
      <c r="O20" s="70" t="s">
        <v>87</v>
      </c>
    </row>
    <row r="21" spans="2:16" ht="13.9" thickBot="1" x14ac:dyDescent="0.4">
      <c r="B21" s="61">
        <v>1</v>
      </c>
      <c r="C21" s="61">
        <f>+K42</f>
        <v>65.430000000000007</v>
      </c>
      <c r="D21" s="62"/>
      <c r="E21" s="61"/>
      <c r="F21" s="63"/>
      <c r="G21" s="63"/>
      <c r="H21" s="72" t="s">
        <v>54</v>
      </c>
      <c r="I21" s="73">
        <v>1</v>
      </c>
      <c r="J21" s="73" t="s">
        <v>54</v>
      </c>
      <c r="K21" s="74"/>
      <c r="L21" s="75"/>
      <c r="M21" s="76"/>
      <c r="N21" s="76"/>
      <c r="O21" s="75"/>
    </row>
    <row r="22" spans="2:16" ht="13.9" thickBot="1" x14ac:dyDescent="0.4">
      <c r="B22" s="61">
        <v>2</v>
      </c>
      <c r="C22" s="61">
        <f>+K54</f>
        <v>77.03</v>
      </c>
      <c r="D22" s="62"/>
      <c r="E22" s="61"/>
      <c r="F22" s="237" t="s">
        <v>58</v>
      </c>
      <c r="G22" s="63"/>
      <c r="H22" s="235" t="s">
        <v>337</v>
      </c>
      <c r="I22" s="236"/>
      <c r="J22" s="76"/>
      <c r="K22" s="77"/>
      <c r="L22" s="230">
        <f>+L18</f>
        <v>18822160</v>
      </c>
      <c r="M22" s="76"/>
      <c r="N22" s="76"/>
      <c r="O22" s="75"/>
    </row>
    <row r="23" spans="2:16" ht="13.9" thickBot="1" x14ac:dyDescent="0.4">
      <c r="B23" s="61">
        <v>3</v>
      </c>
      <c r="C23" s="61">
        <f>+K66</f>
        <v>55.06</v>
      </c>
      <c r="D23" s="62"/>
      <c r="E23" s="61"/>
      <c r="F23" s="238" t="s">
        <v>57</v>
      </c>
      <c r="G23" s="239"/>
      <c r="H23" s="240"/>
      <c r="I23" s="241" t="s">
        <v>338</v>
      </c>
      <c r="J23" s="241"/>
      <c r="K23" s="242"/>
      <c r="L23" s="243"/>
      <c r="M23" s="241"/>
      <c r="N23" s="244">
        <f>+L22</f>
        <v>18822160</v>
      </c>
      <c r="O23" s="75"/>
      <c r="P23" s="216">
        <f>+O18-N23</f>
        <v>7185040</v>
      </c>
    </row>
    <row r="24" spans="2:16" ht="13.9" thickBot="1" x14ac:dyDescent="0.4">
      <c r="B24" s="61">
        <v>4</v>
      </c>
      <c r="C24" s="61">
        <f>+K78</f>
        <v>33.39</v>
      </c>
      <c r="D24" s="62"/>
      <c r="E24" s="61"/>
      <c r="F24" s="63"/>
      <c r="G24" s="63"/>
      <c r="H24" s="232" t="s">
        <v>339</v>
      </c>
      <c r="I24" s="233"/>
      <c r="J24" s="233"/>
      <c r="K24" s="234"/>
      <c r="L24" s="80"/>
      <c r="M24" s="78"/>
      <c r="N24" s="78"/>
      <c r="O24" s="80"/>
    </row>
    <row r="25" spans="2:16" ht="13.9" thickBot="1" x14ac:dyDescent="0.4">
      <c r="B25" s="64"/>
      <c r="C25" s="64"/>
      <c r="D25" s="62"/>
      <c r="E25" s="64"/>
      <c r="F25" s="63"/>
      <c r="G25" s="63"/>
      <c r="H25" s="72" t="s">
        <v>54</v>
      </c>
      <c r="I25" s="73">
        <v>2</v>
      </c>
      <c r="J25" s="73" t="s">
        <v>54</v>
      </c>
      <c r="K25" s="81"/>
      <c r="L25" s="82"/>
      <c r="M25" s="83"/>
      <c r="N25" s="83"/>
      <c r="O25" s="82"/>
    </row>
    <row r="26" spans="2:16" ht="23.65" thickBot="1" x14ac:dyDescent="0.4">
      <c r="B26" s="21" t="s">
        <v>88</v>
      </c>
      <c r="C26" s="65">
        <f>ROUND((+C21+C22+C23)/3,2)</f>
        <v>65.84</v>
      </c>
      <c r="D26" s="62"/>
      <c r="E26" s="65"/>
      <c r="F26" s="63" t="s">
        <v>321</v>
      </c>
      <c r="G26" s="63"/>
      <c r="H26" s="235" t="s">
        <v>340</v>
      </c>
      <c r="I26" s="236"/>
      <c r="J26" s="76"/>
      <c r="K26" s="77"/>
      <c r="L26" s="230">
        <f>+P23</f>
        <v>7185040</v>
      </c>
      <c r="M26" s="76"/>
      <c r="N26" s="76"/>
      <c r="O26" s="75"/>
    </row>
    <row r="27" spans="2:16" x14ac:dyDescent="0.35">
      <c r="B27" s="146" t="s">
        <v>89</v>
      </c>
      <c r="C27" s="149">
        <f>ROUND((+C22+C23+C24)/3,2)</f>
        <v>55.16</v>
      </c>
      <c r="D27" s="62"/>
      <c r="E27" s="149"/>
      <c r="F27" s="63" t="s">
        <v>57</v>
      </c>
      <c r="G27" s="63"/>
      <c r="H27" s="84"/>
      <c r="I27" s="76" t="str">
        <f>+I23</f>
        <v>Deterioro Acumulado CXC</v>
      </c>
      <c r="J27" s="76"/>
      <c r="K27" s="77"/>
      <c r="L27" s="75"/>
      <c r="M27" s="76"/>
      <c r="N27" s="231">
        <f>+L26</f>
        <v>7185040</v>
      </c>
      <c r="O27" s="75"/>
    </row>
    <row r="28" spans="2:16" ht="13.9" thickBot="1" x14ac:dyDescent="0.4">
      <c r="B28" s="147"/>
      <c r="C28" s="150"/>
      <c r="D28" s="66"/>
      <c r="E28" s="150"/>
      <c r="F28" s="63"/>
      <c r="G28" s="63"/>
      <c r="H28" s="85"/>
      <c r="I28" s="78"/>
      <c r="J28" s="78"/>
      <c r="K28" s="79"/>
      <c r="L28" s="80"/>
      <c r="M28" s="78"/>
      <c r="N28" s="78"/>
      <c r="O28" s="80"/>
    </row>
    <row r="31" spans="2:16" ht="13.9" thickBot="1" x14ac:dyDescent="0.4"/>
    <row r="32" spans="2:16" ht="23.65" thickBot="1" x14ac:dyDescent="0.4">
      <c r="B32" s="67" t="s">
        <v>77</v>
      </c>
      <c r="C32" s="68" t="s">
        <v>78</v>
      </c>
      <c r="D32" s="68"/>
      <c r="E32" s="68" t="s">
        <v>77</v>
      </c>
      <c r="F32" s="68" t="s">
        <v>79</v>
      </c>
      <c r="H32" s="67" t="s">
        <v>332</v>
      </c>
    </row>
    <row r="33" spans="2:11" ht="13.9" thickBot="1" x14ac:dyDescent="0.4">
      <c r="B33" s="53">
        <v>1422532</v>
      </c>
      <c r="C33" s="54">
        <v>11500000</v>
      </c>
      <c r="D33" s="55"/>
      <c r="E33" s="56">
        <v>1422532</v>
      </c>
      <c r="F33" s="54">
        <v>1800000</v>
      </c>
      <c r="H33" s="218">
        <f>+C33-F33</f>
        <v>9700000</v>
      </c>
    </row>
    <row r="34" spans="2:11" ht="13.9" thickBot="1" x14ac:dyDescent="0.4">
      <c r="B34" s="53">
        <v>1771044</v>
      </c>
      <c r="C34" s="54">
        <v>1600000</v>
      </c>
      <c r="D34" s="55"/>
      <c r="E34" s="56"/>
      <c r="F34" s="54"/>
      <c r="H34" s="218">
        <f t="shared" ref="H34:H41" si="0">+C34-F34</f>
        <v>1600000</v>
      </c>
    </row>
    <row r="35" spans="2:11" ht="13.9" thickBot="1" x14ac:dyDescent="0.4">
      <c r="B35" s="53">
        <v>4913994</v>
      </c>
      <c r="C35" s="54">
        <v>1900000</v>
      </c>
      <c r="D35" s="55"/>
      <c r="E35" s="56">
        <v>4913994</v>
      </c>
      <c r="F35" s="54">
        <v>2800000</v>
      </c>
      <c r="H35" s="218"/>
    </row>
    <row r="36" spans="2:11" ht="13.9" thickBot="1" x14ac:dyDescent="0.4">
      <c r="B36" s="53">
        <v>5712849</v>
      </c>
      <c r="C36" s="54">
        <v>1500000</v>
      </c>
      <c r="D36" s="55"/>
      <c r="H36" s="218">
        <f t="shared" si="0"/>
        <v>1500000</v>
      </c>
    </row>
    <row r="37" spans="2:11" ht="13.9" thickBot="1" x14ac:dyDescent="0.4">
      <c r="B37" s="53">
        <v>77113090</v>
      </c>
      <c r="C37" s="54">
        <v>1800000</v>
      </c>
      <c r="D37" s="55"/>
      <c r="E37" s="56">
        <v>77113090</v>
      </c>
      <c r="F37" s="54">
        <v>11500000</v>
      </c>
      <c r="H37" s="218"/>
    </row>
    <row r="38" spans="2:11" ht="13.9" thickBot="1" x14ac:dyDescent="0.4">
      <c r="B38" s="53">
        <v>77148040</v>
      </c>
      <c r="C38" s="54">
        <v>1900000</v>
      </c>
      <c r="D38" s="55"/>
      <c r="H38" s="218">
        <f t="shared" si="0"/>
        <v>1900000</v>
      </c>
    </row>
    <row r="39" spans="2:11" ht="13.9" thickBot="1" x14ac:dyDescent="0.4">
      <c r="B39" s="53">
        <v>78370090</v>
      </c>
      <c r="C39" s="54">
        <v>3500000</v>
      </c>
      <c r="D39" s="55"/>
      <c r="H39" s="218">
        <f t="shared" si="0"/>
        <v>3500000</v>
      </c>
    </row>
    <row r="40" spans="2:11" ht="13.9" thickBot="1" x14ac:dyDescent="0.4">
      <c r="B40" s="53">
        <v>78197490</v>
      </c>
      <c r="C40" s="54">
        <v>15000000</v>
      </c>
      <c r="D40" s="55"/>
      <c r="E40" s="56">
        <v>78197490</v>
      </c>
      <c r="F40" s="54">
        <v>6800000</v>
      </c>
      <c r="H40" s="218">
        <f t="shared" si="0"/>
        <v>8200000</v>
      </c>
    </row>
    <row r="41" spans="2:11" ht="13.9" thickBot="1" x14ac:dyDescent="0.4">
      <c r="B41" s="53">
        <v>8637441</v>
      </c>
      <c r="C41" s="54">
        <v>7000000</v>
      </c>
      <c r="D41" s="55"/>
      <c r="E41" s="56">
        <v>8637441</v>
      </c>
      <c r="F41" s="54">
        <v>3500000</v>
      </c>
      <c r="H41" s="219">
        <f t="shared" si="0"/>
        <v>3500000</v>
      </c>
      <c r="K41" s="220" t="s">
        <v>331</v>
      </c>
    </row>
    <row r="42" spans="2:11" ht="13.9" thickBot="1" x14ac:dyDescent="0.4">
      <c r="B42" s="57"/>
      <c r="C42" s="58">
        <f>SUM(C33:C41)</f>
        <v>45700000</v>
      </c>
      <c r="D42" s="59"/>
      <c r="H42" s="217">
        <f>SUM(H33:H41)</f>
        <v>29900000</v>
      </c>
      <c r="K42" s="221">
        <f>ROUND(+(H42/C42)*100,2)</f>
        <v>65.430000000000007</v>
      </c>
    </row>
    <row r="43" spans="2:11" ht="13.9" thickBot="1" x14ac:dyDescent="0.4"/>
    <row r="44" spans="2:11" ht="23.65" thickBot="1" x14ac:dyDescent="0.4">
      <c r="B44" s="67" t="s">
        <v>77</v>
      </c>
      <c r="C44" s="68" t="s">
        <v>79</v>
      </c>
      <c r="D44" s="68"/>
      <c r="E44" s="68" t="s">
        <v>77</v>
      </c>
      <c r="F44" s="68" t="s">
        <v>80</v>
      </c>
      <c r="H44" s="67" t="s">
        <v>333</v>
      </c>
    </row>
    <row r="45" spans="2:11" ht="13.9" thickBot="1" x14ac:dyDescent="0.4">
      <c r="B45" s="53">
        <v>1422532</v>
      </c>
      <c r="C45" s="54">
        <v>1800000</v>
      </c>
      <c r="D45" s="55"/>
      <c r="E45" s="56">
        <v>1422532</v>
      </c>
      <c r="F45" s="54">
        <v>1100000</v>
      </c>
      <c r="H45" s="218">
        <f>+C45-F45</f>
        <v>700000</v>
      </c>
    </row>
    <row r="46" spans="2:11" ht="13.9" thickBot="1" x14ac:dyDescent="0.4">
      <c r="B46" s="53">
        <v>4744109</v>
      </c>
      <c r="C46" s="54">
        <v>2600000</v>
      </c>
      <c r="D46" s="55"/>
      <c r="H46" s="218">
        <f t="shared" ref="H46:H53" si="1">+C46-F46</f>
        <v>2600000</v>
      </c>
    </row>
    <row r="47" spans="2:11" ht="13.9" thickBot="1" x14ac:dyDescent="0.4">
      <c r="B47" s="53">
        <v>4913994</v>
      </c>
      <c r="C47" s="54">
        <v>2800000</v>
      </c>
      <c r="D47" s="55"/>
      <c r="E47" s="56">
        <v>4913994</v>
      </c>
      <c r="F47" s="54">
        <v>9700000</v>
      </c>
      <c r="H47" s="218"/>
    </row>
    <row r="48" spans="2:11" ht="13.9" thickBot="1" x14ac:dyDescent="0.4">
      <c r="B48" s="53">
        <v>77113090</v>
      </c>
      <c r="C48" s="54">
        <v>11500000</v>
      </c>
      <c r="D48" s="55"/>
      <c r="E48" s="56">
        <v>77113090</v>
      </c>
      <c r="F48" s="54">
        <v>2900000</v>
      </c>
      <c r="H48" s="218">
        <f t="shared" si="1"/>
        <v>8600000</v>
      </c>
    </row>
    <row r="49" spans="2:11" ht="13.9" thickBot="1" x14ac:dyDescent="0.4">
      <c r="B49" s="53">
        <v>8637441</v>
      </c>
      <c r="C49" s="54">
        <v>3500000</v>
      </c>
      <c r="D49" s="55"/>
      <c r="E49" s="56"/>
      <c r="F49" s="54"/>
      <c r="H49" s="218">
        <f t="shared" si="1"/>
        <v>3500000</v>
      </c>
    </row>
    <row r="50" spans="2:11" ht="13.9" thickBot="1" x14ac:dyDescent="0.4">
      <c r="B50" s="53">
        <v>78197490</v>
      </c>
      <c r="C50" s="54">
        <v>6800000</v>
      </c>
      <c r="D50" s="55"/>
      <c r="E50" s="56">
        <v>78197490</v>
      </c>
      <c r="F50" s="54">
        <v>12000000</v>
      </c>
      <c r="H50" s="218"/>
    </row>
    <row r="51" spans="2:11" ht="13.9" thickBot="1" x14ac:dyDescent="0.4">
      <c r="B51" s="53">
        <v>90635000</v>
      </c>
      <c r="C51" s="54">
        <v>12400000</v>
      </c>
      <c r="D51" s="55"/>
      <c r="H51" s="218">
        <f t="shared" si="1"/>
        <v>12400000</v>
      </c>
    </row>
    <row r="52" spans="2:11" ht="13.9" thickBot="1" x14ac:dyDescent="0.4">
      <c r="B52" s="53">
        <v>90703000</v>
      </c>
      <c r="C52" s="54">
        <v>13300000</v>
      </c>
      <c r="D52" s="55"/>
      <c r="H52" s="218">
        <f t="shared" si="1"/>
        <v>13300000</v>
      </c>
    </row>
    <row r="53" spans="2:11" ht="13.9" thickBot="1" x14ac:dyDescent="0.4">
      <c r="B53" s="53">
        <v>96869690</v>
      </c>
      <c r="C53" s="54">
        <v>4500000</v>
      </c>
      <c r="D53" s="55"/>
      <c r="E53" s="56"/>
      <c r="F53" s="54"/>
      <c r="H53" s="219">
        <f t="shared" si="1"/>
        <v>4500000</v>
      </c>
      <c r="K53" s="220" t="s">
        <v>331</v>
      </c>
    </row>
    <row r="54" spans="2:11" ht="13.9" thickBot="1" x14ac:dyDescent="0.4">
      <c r="B54" s="215"/>
      <c r="C54" s="58">
        <f>SUM(C45:C53)</f>
        <v>59200000</v>
      </c>
      <c r="D54" s="59"/>
      <c r="E54" s="56"/>
      <c r="F54" s="54"/>
      <c r="H54" s="217">
        <f>SUM(H45:H53)</f>
        <v>45600000</v>
      </c>
      <c r="K54" s="221">
        <f>ROUND(+(H54/C54)*100,2)</f>
        <v>77.03</v>
      </c>
    </row>
    <row r="55" spans="2:11" ht="13.9" thickBot="1" x14ac:dyDescent="0.4"/>
    <row r="56" spans="2:11" ht="23.65" thickBot="1" x14ac:dyDescent="0.4">
      <c r="B56" s="67" t="s">
        <v>77</v>
      </c>
      <c r="C56" s="68" t="s">
        <v>80</v>
      </c>
      <c r="D56" s="68"/>
      <c r="E56" s="68" t="s">
        <v>77</v>
      </c>
      <c r="F56" s="68" t="s">
        <v>81</v>
      </c>
      <c r="H56" s="67" t="s">
        <v>334</v>
      </c>
    </row>
    <row r="57" spans="2:11" ht="13.9" thickBot="1" x14ac:dyDescent="0.4">
      <c r="B57" s="53">
        <v>1422532</v>
      </c>
      <c r="C57" s="54">
        <v>1100000</v>
      </c>
      <c r="D57" s="55"/>
      <c r="E57" s="56">
        <v>1422532</v>
      </c>
      <c r="F57" s="54">
        <v>500000</v>
      </c>
      <c r="H57" s="218">
        <f>+C57-F57</f>
        <v>600000</v>
      </c>
    </row>
    <row r="58" spans="2:11" ht="13.9" thickBot="1" x14ac:dyDescent="0.4">
      <c r="B58" s="53">
        <v>4913994</v>
      </c>
      <c r="C58" s="54">
        <v>9700000</v>
      </c>
      <c r="D58" s="55"/>
      <c r="E58" s="56">
        <v>4913994</v>
      </c>
      <c r="F58" s="54">
        <v>4900000</v>
      </c>
      <c r="H58" s="218">
        <f t="shared" ref="H58:H65" si="2">+C58-F58</f>
        <v>4800000</v>
      </c>
    </row>
    <row r="59" spans="2:11" ht="13.9" thickBot="1" x14ac:dyDescent="0.4">
      <c r="B59" s="53">
        <v>5398705</v>
      </c>
      <c r="C59" s="54">
        <v>1450000</v>
      </c>
      <c r="D59" s="55"/>
      <c r="E59" s="56"/>
      <c r="F59" s="54"/>
      <c r="H59" s="218">
        <f t="shared" si="2"/>
        <v>1450000</v>
      </c>
    </row>
    <row r="60" spans="2:11" ht="13.9" thickBot="1" x14ac:dyDescent="0.4">
      <c r="B60" s="53">
        <v>6868560</v>
      </c>
      <c r="C60" s="54">
        <v>9520000</v>
      </c>
      <c r="D60" s="55"/>
      <c r="E60" s="56"/>
      <c r="F60" s="54"/>
      <c r="H60" s="218">
        <f t="shared" si="2"/>
        <v>9520000</v>
      </c>
    </row>
    <row r="61" spans="2:11" ht="13.9" thickBot="1" x14ac:dyDescent="0.4">
      <c r="B61" s="53">
        <v>76563090</v>
      </c>
      <c r="C61" s="54">
        <v>5000000</v>
      </c>
      <c r="D61" s="55"/>
      <c r="E61" s="56">
        <v>76563090</v>
      </c>
      <c r="F61" s="54">
        <v>5500000</v>
      </c>
      <c r="H61" s="218"/>
    </row>
    <row r="62" spans="2:11" ht="13.9" thickBot="1" x14ac:dyDescent="0.4">
      <c r="B62" s="53">
        <v>77113090</v>
      </c>
      <c r="C62" s="54">
        <v>2900000</v>
      </c>
      <c r="D62" s="55"/>
      <c r="E62" s="56">
        <v>77113090</v>
      </c>
      <c r="F62" s="54">
        <v>12900000</v>
      </c>
      <c r="H62" s="218"/>
    </row>
    <row r="63" spans="2:11" ht="13.9" thickBot="1" x14ac:dyDescent="0.4">
      <c r="B63" s="53">
        <v>78197490</v>
      </c>
      <c r="C63" s="54">
        <v>12000000</v>
      </c>
      <c r="D63" s="55"/>
      <c r="E63" s="56"/>
      <c r="F63" s="54"/>
      <c r="H63" s="218">
        <f t="shared" si="2"/>
        <v>12000000</v>
      </c>
    </row>
    <row r="64" spans="2:11" ht="13.9" thickBot="1" x14ac:dyDescent="0.4">
      <c r="B64" s="53">
        <v>78370090</v>
      </c>
      <c r="C64" s="54">
        <v>11000000</v>
      </c>
      <c r="D64" s="55"/>
      <c r="E64" s="56">
        <v>78370090</v>
      </c>
      <c r="F64" s="54">
        <v>14500000</v>
      </c>
      <c r="H64" s="218"/>
    </row>
    <row r="65" spans="2:11" ht="13.9" thickBot="1" x14ac:dyDescent="0.4">
      <c r="B65" s="53">
        <v>78536950</v>
      </c>
      <c r="C65" s="54">
        <v>1400000</v>
      </c>
      <c r="D65" s="55"/>
      <c r="E65" s="56"/>
      <c r="F65" s="54"/>
      <c r="H65" s="219">
        <f t="shared" si="2"/>
        <v>1400000</v>
      </c>
      <c r="K65" s="220" t="s">
        <v>331</v>
      </c>
    </row>
    <row r="66" spans="2:11" ht="13.9" thickBot="1" x14ac:dyDescent="0.4">
      <c r="B66" s="215"/>
      <c r="C66" s="58">
        <f>SUM(C57:C65)</f>
        <v>54070000</v>
      </c>
      <c r="D66" s="59"/>
      <c r="E66" s="59"/>
      <c r="F66" s="58"/>
      <c r="H66" s="217">
        <f>SUM(H57:H65)</f>
        <v>29770000</v>
      </c>
      <c r="K66" s="221">
        <f>ROUND(+(H66/C66)*100,2)</f>
        <v>55.06</v>
      </c>
    </row>
    <row r="67" spans="2:11" ht="13.9" thickBot="1" x14ac:dyDescent="0.4"/>
    <row r="68" spans="2:11" ht="23.65" thickBot="1" x14ac:dyDescent="0.4">
      <c r="B68" s="67" t="s">
        <v>77</v>
      </c>
      <c r="C68" s="68" t="s">
        <v>81</v>
      </c>
      <c r="D68" s="68"/>
      <c r="E68" s="68" t="s">
        <v>77</v>
      </c>
      <c r="F68" s="68" t="s">
        <v>82</v>
      </c>
      <c r="H68" s="67" t="s">
        <v>335</v>
      </c>
    </row>
    <row r="69" spans="2:11" ht="13.9" thickBot="1" x14ac:dyDescent="0.4">
      <c r="B69" s="53">
        <v>1422532</v>
      </c>
      <c r="C69" s="54">
        <v>500000</v>
      </c>
      <c r="D69" s="55"/>
      <c r="E69" s="56">
        <v>1422532</v>
      </c>
      <c r="F69" s="54">
        <v>2100000</v>
      </c>
      <c r="H69" s="218"/>
    </row>
    <row r="70" spans="2:11" ht="13.9" thickBot="1" x14ac:dyDescent="0.4">
      <c r="B70" s="53">
        <v>4913994</v>
      </c>
      <c r="C70" s="54">
        <v>4900000</v>
      </c>
      <c r="D70" s="55"/>
      <c r="E70" s="56"/>
      <c r="F70" s="54"/>
      <c r="H70" s="218">
        <f t="shared" ref="H70:H77" si="3">+C70-F70</f>
        <v>4900000</v>
      </c>
    </row>
    <row r="71" spans="2:11" ht="13.9" thickBot="1" x14ac:dyDescent="0.4">
      <c r="B71" s="53">
        <v>53003850</v>
      </c>
      <c r="C71" s="54">
        <v>3800000</v>
      </c>
      <c r="D71" s="55"/>
      <c r="E71" s="56">
        <v>53003850</v>
      </c>
      <c r="F71" s="54">
        <v>12000000</v>
      </c>
      <c r="H71" s="218"/>
    </row>
    <row r="72" spans="2:11" ht="13.9" thickBot="1" x14ac:dyDescent="0.4">
      <c r="B72" s="53">
        <v>6874129</v>
      </c>
      <c r="C72" s="54">
        <v>1900000</v>
      </c>
      <c r="D72" s="55"/>
      <c r="E72" s="56">
        <v>6874129</v>
      </c>
      <c r="F72" s="54">
        <v>4000000</v>
      </c>
      <c r="H72" s="218"/>
    </row>
    <row r="73" spans="2:11" ht="13.9" thickBot="1" x14ac:dyDescent="0.4">
      <c r="B73" s="53">
        <v>76563090</v>
      </c>
      <c r="C73" s="54">
        <v>5500000</v>
      </c>
      <c r="D73" s="55"/>
      <c r="E73" s="56">
        <v>76563090</v>
      </c>
      <c r="F73" s="54">
        <v>6500000</v>
      </c>
      <c r="H73" s="218"/>
    </row>
    <row r="74" spans="2:11" ht="13.9" thickBot="1" x14ac:dyDescent="0.4">
      <c r="B74" s="53">
        <v>77113090</v>
      </c>
      <c r="C74" s="54">
        <v>12900000</v>
      </c>
      <c r="D74" s="55"/>
      <c r="E74" s="56">
        <v>77113090</v>
      </c>
      <c r="F74" s="54">
        <v>13900000</v>
      </c>
      <c r="H74" s="218"/>
    </row>
    <row r="75" spans="2:11" ht="13.9" thickBot="1" x14ac:dyDescent="0.4">
      <c r="B75" s="53">
        <v>77148040</v>
      </c>
      <c r="C75" s="54">
        <v>9000000</v>
      </c>
      <c r="D75" s="55"/>
      <c r="H75" s="218">
        <f t="shared" si="3"/>
        <v>9000000</v>
      </c>
    </row>
    <row r="76" spans="2:11" ht="13.9" thickBot="1" x14ac:dyDescent="0.4">
      <c r="B76" s="53">
        <v>78370090</v>
      </c>
      <c r="C76" s="54">
        <v>14500000</v>
      </c>
      <c r="D76" s="55"/>
      <c r="E76" s="56">
        <v>78370090</v>
      </c>
      <c r="F76" s="54">
        <v>12100000</v>
      </c>
      <c r="H76" s="218">
        <f t="shared" si="3"/>
        <v>2400000</v>
      </c>
    </row>
    <row r="77" spans="2:11" ht="13.9" thickBot="1" x14ac:dyDescent="0.4">
      <c r="B77" s="53">
        <v>90635000</v>
      </c>
      <c r="C77" s="54">
        <v>2100000</v>
      </c>
      <c r="D77" s="55"/>
      <c r="H77" s="219">
        <f t="shared" si="3"/>
        <v>2100000</v>
      </c>
      <c r="K77" s="220" t="s">
        <v>331</v>
      </c>
    </row>
    <row r="78" spans="2:11" ht="13.9" thickBot="1" x14ac:dyDescent="0.4">
      <c r="B78" s="215"/>
      <c r="C78" s="58">
        <f>SUM(C69:C77)</f>
        <v>55100000</v>
      </c>
      <c r="D78" s="59"/>
      <c r="E78" s="59"/>
      <c r="F78" s="58"/>
      <c r="H78" s="217">
        <f>SUM(H69:H77)</f>
        <v>18400000</v>
      </c>
      <c r="K78" s="221">
        <f>ROUND(+(H78/C78)*100,2)</f>
        <v>33.39</v>
      </c>
    </row>
  </sheetData>
  <mergeCells count="7">
    <mergeCell ref="B27:B28"/>
    <mergeCell ref="C27:C28"/>
    <mergeCell ref="E27:E28"/>
    <mergeCell ref="H20:K20"/>
    <mergeCell ref="H22:I22"/>
    <mergeCell ref="H24:K24"/>
    <mergeCell ref="H26:I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7CEAC-1591-4D46-85F8-820ABE3D68D6}">
  <dimension ref="B2:F57"/>
  <sheetViews>
    <sheetView zoomScale="120" zoomScaleNormal="120" workbookViewId="0">
      <pane ySplit="2" topLeftCell="A3" activePane="bottomLeft" state="frozen"/>
      <selection pane="bottomLeft" activeCell="F3" sqref="F3:F6"/>
    </sheetView>
  </sheetViews>
  <sheetFormatPr baseColWidth="10" defaultColWidth="10.86328125" defaultRowHeight="15" x14ac:dyDescent="0.4"/>
  <cols>
    <col min="1" max="1" width="2.19921875" style="88" customWidth="1"/>
    <col min="2" max="2" width="3.6640625" style="88" bestFit="1" customWidth="1"/>
    <col min="3" max="3" width="39.6640625" style="88" customWidth="1"/>
    <col min="4" max="5" width="18.6640625" style="96" bestFit="1" customWidth="1"/>
    <col min="6" max="6" width="56.06640625" style="88" bestFit="1" customWidth="1"/>
    <col min="7" max="16384" width="10.86328125" style="88"/>
  </cols>
  <sheetData>
    <row r="2" spans="2:6" ht="20.75" customHeight="1" x14ac:dyDescent="0.4">
      <c r="B2" s="154" t="s">
        <v>51</v>
      </c>
      <c r="C2" s="155"/>
      <c r="D2" s="86" t="s">
        <v>52</v>
      </c>
      <c r="E2" s="86" t="s">
        <v>53</v>
      </c>
      <c r="F2" s="87" t="s">
        <v>90</v>
      </c>
    </row>
    <row r="3" spans="2:6" ht="20.75" customHeight="1" x14ac:dyDescent="0.4">
      <c r="B3" s="89">
        <v>1</v>
      </c>
      <c r="C3" s="90" t="s">
        <v>91</v>
      </c>
      <c r="D3" s="91"/>
      <c r="E3" s="91">
        <v>10000000</v>
      </c>
      <c r="F3" s="92" t="s">
        <v>152</v>
      </c>
    </row>
    <row r="4" spans="2:6" ht="20.75" customHeight="1" x14ac:dyDescent="0.4">
      <c r="B4" s="89">
        <v>2</v>
      </c>
      <c r="C4" s="90" t="s">
        <v>92</v>
      </c>
      <c r="D4" s="91">
        <v>50000000</v>
      </c>
      <c r="E4" s="91"/>
      <c r="F4" s="92" t="s">
        <v>155</v>
      </c>
    </row>
    <row r="5" spans="2:6" ht="20.75" customHeight="1" x14ac:dyDescent="0.4">
      <c r="B5" s="89">
        <v>3</v>
      </c>
      <c r="C5" s="90" t="s">
        <v>93</v>
      </c>
      <c r="D5" s="91">
        <v>200000000</v>
      </c>
      <c r="E5" s="91"/>
      <c r="F5" s="92" t="s">
        <v>189</v>
      </c>
    </row>
    <row r="6" spans="2:6" ht="20.75" customHeight="1" x14ac:dyDescent="0.4">
      <c r="B6" s="89">
        <v>4</v>
      </c>
      <c r="C6" s="90" t="s">
        <v>94</v>
      </c>
      <c r="D6" s="91"/>
      <c r="E6" s="91">
        <v>130000000</v>
      </c>
      <c r="F6" s="92" t="str">
        <f>+F3</f>
        <v>Cuentas por pagar comerciales y otras cuentas por pagar</v>
      </c>
    </row>
    <row r="7" spans="2:6" ht="20.75" customHeight="1" x14ac:dyDescent="0.4">
      <c r="B7" s="89">
        <v>5</v>
      </c>
      <c r="C7" s="90" t="s">
        <v>95</v>
      </c>
      <c r="D7" s="91">
        <v>10000000</v>
      </c>
      <c r="E7" s="91"/>
      <c r="F7" s="92" t="s">
        <v>149</v>
      </c>
    </row>
    <row r="8" spans="2:6" ht="20.75" customHeight="1" x14ac:dyDescent="0.4">
      <c r="B8" s="89">
        <v>6</v>
      </c>
      <c r="C8" s="90" t="s">
        <v>96</v>
      </c>
      <c r="D8" s="91">
        <v>10000000</v>
      </c>
      <c r="E8" s="91"/>
      <c r="F8" s="92" t="str">
        <f>+'00 Rubro1'!C7</f>
        <v xml:space="preserve">Otros activos no financieros, corrientes </v>
      </c>
    </row>
    <row r="9" spans="2:6" ht="20.75" customHeight="1" x14ac:dyDescent="0.4">
      <c r="B9" s="89">
        <v>7</v>
      </c>
      <c r="C9" s="90" t="s">
        <v>97</v>
      </c>
      <c r="D9" s="91">
        <v>5000000</v>
      </c>
      <c r="E9" s="91"/>
      <c r="F9" s="92" t="str">
        <f>+F7</f>
        <v>Efectivo y equivalentes al efectivo</v>
      </c>
    </row>
    <row r="10" spans="2:6" ht="20.75" customHeight="1" x14ac:dyDescent="0.4">
      <c r="B10" s="89">
        <v>8</v>
      </c>
      <c r="C10" s="90" t="s">
        <v>98</v>
      </c>
      <c r="D10" s="91"/>
      <c r="E10" s="91">
        <v>300000000</v>
      </c>
      <c r="F10" s="92" t="str">
        <f>+'00 Rubro1'!G27</f>
        <v>Capital</v>
      </c>
    </row>
    <row r="11" spans="2:6" ht="20.75" customHeight="1" x14ac:dyDescent="0.4">
      <c r="B11" s="89">
        <v>9</v>
      </c>
      <c r="C11" s="90" t="s">
        <v>99</v>
      </c>
      <c r="D11" s="91">
        <v>40000000</v>
      </c>
      <c r="E11" s="91"/>
      <c r="F11" s="92" t="str">
        <f>+'00 Rubro1'!C11</f>
        <v>Activos biológicos Corrientes</v>
      </c>
    </row>
    <row r="12" spans="2:6" ht="20.75" customHeight="1" x14ac:dyDescent="0.4">
      <c r="B12" s="89">
        <v>10</v>
      </c>
      <c r="C12" s="90" t="s">
        <v>100</v>
      </c>
      <c r="D12" s="91">
        <v>4000000</v>
      </c>
      <c r="E12" s="91"/>
      <c r="F12" s="92" t="str">
        <f>+'00 Rubro1'!C12</f>
        <v xml:space="preserve">Activos por impuestos Corrientes </v>
      </c>
    </row>
    <row r="13" spans="2:6" ht="20.75" customHeight="1" x14ac:dyDescent="0.4">
      <c r="B13" s="89">
        <v>11</v>
      </c>
      <c r="C13" s="90" t="s">
        <v>101</v>
      </c>
      <c r="D13" s="91">
        <v>10000000</v>
      </c>
      <c r="E13" s="91"/>
      <c r="F13" s="92" t="str">
        <f>+F12</f>
        <v xml:space="preserve">Activos por impuestos Corrientes </v>
      </c>
    </row>
    <row r="14" spans="2:6" ht="20.75" customHeight="1" x14ac:dyDescent="0.4">
      <c r="B14" s="89">
        <v>12</v>
      </c>
      <c r="C14" s="90" t="s">
        <v>102</v>
      </c>
      <c r="D14" s="91">
        <v>50000000</v>
      </c>
      <c r="E14" s="91"/>
      <c r="F14" s="92" t="str">
        <f>+F4</f>
        <v>Deudores comerciales y otras cuentas por cobrar corrientes</v>
      </c>
    </row>
    <row r="15" spans="2:6" ht="20.75" customHeight="1" x14ac:dyDescent="0.4">
      <c r="B15" s="89">
        <v>13</v>
      </c>
      <c r="C15" s="90" t="s">
        <v>103</v>
      </c>
      <c r="D15" s="91">
        <v>20000000</v>
      </c>
      <c r="E15" s="91"/>
      <c r="F15" s="92" t="str">
        <f>+'00 Rubro1'!C22</f>
        <v>Inversiones contabilizadas utilizando el método de la participación</v>
      </c>
    </row>
    <row r="16" spans="2:6" ht="20.75" customHeight="1" x14ac:dyDescent="0.4">
      <c r="B16" s="89">
        <v>14</v>
      </c>
      <c r="C16" s="90" t="s">
        <v>104</v>
      </c>
      <c r="D16" s="91">
        <v>100000000</v>
      </c>
      <c r="E16" s="91"/>
      <c r="F16" s="92" t="str">
        <f>+'00 Rubro1'!C9</f>
        <v>Cuentas por cobrar a entidades relacionadas, corrientes</v>
      </c>
    </row>
    <row r="17" spans="2:6" ht="20.75" customHeight="1" x14ac:dyDescent="0.4">
      <c r="B17" s="89">
        <v>15</v>
      </c>
      <c r="C17" s="90" t="s">
        <v>105</v>
      </c>
      <c r="D17" s="91"/>
      <c r="E17" s="91">
        <v>50000000</v>
      </c>
      <c r="F17" s="92" t="str">
        <f>+'00 Rubro1'!G6</f>
        <v>Cuentas por pagar comerciales y otras cuentas por pagar</v>
      </c>
    </row>
    <row r="18" spans="2:6" ht="20.75" customHeight="1" x14ac:dyDescent="0.4">
      <c r="B18" s="89">
        <v>16</v>
      </c>
      <c r="C18" s="90" t="s">
        <v>106</v>
      </c>
      <c r="D18" s="91">
        <v>4000000</v>
      </c>
      <c r="E18" s="91"/>
      <c r="F18" s="92" t="str">
        <f>+'00 Rubro1'!C18</f>
        <v>Otros activos financieros no corrientes</v>
      </c>
    </row>
    <row r="19" spans="2:6" ht="20.75" customHeight="1" x14ac:dyDescent="0.4">
      <c r="B19" s="89">
        <v>17</v>
      </c>
      <c r="C19" s="245" t="s">
        <v>107</v>
      </c>
      <c r="D19" s="246"/>
      <c r="E19" s="246">
        <v>10000000</v>
      </c>
      <c r="F19" s="92" t="str">
        <f>+F14</f>
        <v>Deudores comerciales y otras cuentas por cobrar corrientes</v>
      </c>
    </row>
    <row r="20" spans="2:6" ht="20.75" customHeight="1" x14ac:dyDescent="0.4">
      <c r="B20" s="89">
        <v>18</v>
      </c>
      <c r="C20" s="90" t="s">
        <v>108</v>
      </c>
      <c r="D20" s="91">
        <v>150000000</v>
      </c>
      <c r="E20" s="91"/>
      <c r="F20" s="92" t="str">
        <f>+F19</f>
        <v>Deudores comerciales y otras cuentas por cobrar corrientes</v>
      </c>
    </row>
    <row r="21" spans="2:6" ht="20.75" customHeight="1" x14ac:dyDescent="0.4">
      <c r="B21" s="89">
        <v>19</v>
      </c>
      <c r="C21" s="90" t="s">
        <v>109</v>
      </c>
      <c r="D21" s="91"/>
      <c r="E21" s="91">
        <v>50000000</v>
      </c>
      <c r="F21" s="92" t="str">
        <f>+'00 Rubro1'!G8</f>
        <v>Otras provisiones corrientes</v>
      </c>
    </row>
    <row r="22" spans="2:6" ht="20.75" customHeight="1" x14ac:dyDescent="0.4">
      <c r="B22" s="89">
        <v>20</v>
      </c>
      <c r="C22" s="90" t="s">
        <v>110</v>
      </c>
      <c r="D22" s="91"/>
      <c r="E22" s="91">
        <v>200000000</v>
      </c>
      <c r="F22" s="92" t="str">
        <f>+F21</f>
        <v>Otras provisiones corrientes</v>
      </c>
    </row>
    <row r="23" spans="2:6" ht="20.75" customHeight="1" x14ac:dyDescent="0.4">
      <c r="B23" s="89">
        <v>21</v>
      </c>
      <c r="C23" s="90" t="s">
        <v>111</v>
      </c>
      <c r="D23" s="91">
        <v>300000000</v>
      </c>
      <c r="E23" s="91"/>
      <c r="F23" s="92" t="str">
        <f>+'00 Rubro1'!C25</f>
        <v xml:space="preserve">Propiedades, planta y equipo </v>
      </c>
    </row>
    <row r="24" spans="2:6" ht="20.75" customHeight="1" x14ac:dyDescent="0.4">
      <c r="B24" s="89">
        <v>22</v>
      </c>
      <c r="C24" s="90" t="s">
        <v>112</v>
      </c>
      <c r="D24" s="91">
        <v>40000000</v>
      </c>
      <c r="E24" s="91"/>
      <c r="F24" s="92" t="str">
        <f>+'00 Rubro1'!C28</f>
        <v>Propiedades de inversión</v>
      </c>
    </row>
    <row r="25" spans="2:6" ht="20.75" customHeight="1" x14ac:dyDescent="0.4">
      <c r="B25" s="89">
        <v>23</v>
      </c>
      <c r="C25" s="90" t="s">
        <v>113</v>
      </c>
      <c r="D25" s="91">
        <v>100000000</v>
      </c>
      <c r="E25" s="91"/>
      <c r="F25" s="92" t="str">
        <f>+'00 Rubro1'!C26</f>
        <v>Activos por derecho de uso</v>
      </c>
    </row>
    <row r="26" spans="2:6" ht="20.75" customHeight="1" x14ac:dyDescent="0.4">
      <c r="B26" s="89">
        <v>24</v>
      </c>
      <c r="C26" s="90" t="s">
        <v>114</v>
      </c>
      <c r="D26" s="91">
        <v>15000000</v>
      </c>
      <c r="E26" s="91"/>
      <c r="F26" s="92" t="str">
        <f>+'00 Rubro1'!C6</f>
        <v xml:space="preserve">Otros activos financieros, Corrientes </v>
      </c>
    </row>
    <row r="27" spans="2:6" ht="20.75" customHeight="1" x14ac:dyDescent="0.4">
      <c r="B27" s="89">
        <v>25</v>
      </c>
      <c r="C27" s="90" t="s">
        <v>115</v>
      </c>
      <c r="D27" s="91">
        <v>5000000</v>
      </c>
      <c r="E27" s="91"/>
      <c r="F27" s="92" t="str">
        <f>+'00 Rubro1'!C5</f>
        <v>Efectivo y equivalentes al efectivo</v>
      </c>
    </row>
    <row r="28" spans="2:6" ht="20.75" customHeight="1" x14ac:dyDescent="0.4">
      <c r="B28" s="89">
        <v>26</v>
      </c>
      <c r="C28" s="90" t="s">
        <v>116</v>
      </c>
      <c r="D28" s="91">
        <v>1000000</v>
      </c>
      <c r="E28" s="91"/>
      <c r="F28" s="92" t="str">
        <f>+F27</f>
        <v>Efectivo y equivalentes al efectivo</v>
      </c>
    </row>
    <row r="29" spans="2:6" ht="20.75" customHeight="1" x14ac:dyDescent="0.4">
      <c r="B29" s="89">
        <v>27</v>
      </c>
      <c r="C29" s="90" t="s">
        <v>117</v>
      </c>
      <c r="D29" s="91">
        <v>4000000</v>
      </c>
      <c r="E29" s="91"/>
      <c r="F29" s="92" t="str">
        <f>+'00 Rubro1'!C8</f>
        <v>Deudores comerciales y otras cuentas por cobrar corrientes</v>
      </c>
    </row>
    <row r="30" spans="2:6" ht="20.75" customHeight="1" x14ac:dyDescent="0.4">
      <c r="B30" s="89">
        <v>28</v>
      </c>
      <c r="C30" s="90" t="s">
        <v>118</v>
      </c>
      <c r="D30" s="91">
        <v>30000000</v>
      </c>
      <c r="E30" s="91"/>
      <c r="F30" s="92" t="str">
        <f>+'00 Rubro1'!C11</f>
        <v>Activos biológicos Corrientes</v>
      </c>
    </row>
    <row r="31" spans="2:6" ht="20.75" customHeight="1" x14ac:dyDescent="0.4">
      <c r="B31" s="89">
        <v>29</v>
      </c>
      <c r="C31" s="90" t="s">
        <v>119</v>
      </c>
      <c r="D31" s="91">
        <v>3000000</v>
      </c>
      <c r="E31" s="91"/>
      <c r="F31" s="92" t="str">
        <f>+'00 Rubro1'!C7</f>
        <v xml:space="preserve">Otros activos no financieros, corrientes </v>
      </c>
    </row>
    <row r="32" spans="2:6" ht="20.75" customHeight="1" x14ac:dyDescent="0.4">
      <c r="B32" s="89">
        <v>30</v>
      </c>
      <c r="C32" s="90" t="s">
        <v>120</v>
      </c>
      <c r="D32" s="91">
        <v>5000000</v>
      </c>
      <c r="E32" s="91"/>
      <c r="F32" s="92" t="str">
        <f>+F31</f>
        <v xml:space="preserve">Otros activos no financieros, corrientes </v>
      </c>
    </row>
    <row r="33" spans="2:6" ht="20.75" customHeight="1" x14ac:dyDescent="0.4">
      <c r="B33" s="89">
        <v>31</v>
      </c>
      <c r="C33" s="90" t="s">
        <v>121</v>
      </c>
      <c r="D33" s="91"/>
      <c r="E33" s="91">
        <v>50000000</v>
      </c>
      <c r="F33" s="92" t="str">
        <f>+'00 Rubro1'!G9</f>
        <v>Pasivos por impuestos, Corrientes</v>
      </c>
    </row>
    <row r="34" spans="2:6" ht="20.75" customHeight="1" x14ac:dyDescent="0.4">
      <c r="B34" s="89">
        <v>32</v>
      </c>
      <c r="C34" s="90" t="s">
        <v>122</v>
      </c>
      <c r="D34" s="91"/>
      <c r="E34" s="91">
        <v>50000000</v>
      </c>
      <c r="F34" s="92" t="str">
        <f>+'00 Rubro1'!G6</f>
        <v>Cuentas por pagar comerciales y otras cuentas por pagar</v>
      </c>
    </row>
    <row r="35" spans="2:6" ht="20.75" customHeight="1" x14ac:dyDescent="0.4">
      <c r="B35" s="89">
        <v>33</v>
      </c>
      <c r="C35" s="90" t="s">
        <v>123</v>
      </c>
      <c r="D35" s="91">
        <v>50000000</v>
      </c>
      <c r="E35" s="91"/>
      <c r="F35" s="92" t="str">
        <f>+'00 Rubro1'!C8</f>
        <v>Deudores comerciales y otras cuentas por cobrar corrientes</v>
      </c>
    </row>
    <row r="36" spans="2:6" ht="20.75" customHeight="1" x14ac:dyDescent="0.4">
      <c r="B36" s="89">
        <v>34</v>
      </c>
      <c r="C36" s="90" t="s">
        <v>114</v>
      </c>
      <c r="D36" s="91">
        <v>350000000</v>
      </c>
      <c r="E36" s="91"/>
      <c r="F36" s="92" t="str">
        <f>+'00 Rubro1'!C6</f>
        <v xml:space="preserve">Otros activos financieros, Corrientes </v>
      </c>
    </row>
    <row r="37" spans="2:6" ht="20.75" customHeight="1" x14ac:dyDescent="0.4">
      <c r="B37" s="89">
        <v>35</v>
      </c>
      <c r="C37" s="90" t="s">
        <v>124</v>
      </c>
      <c r="D37" s="91">
        <v>100000000</v>
      </c>
      <c r="E37" s="91"/>
      <c r="F37" s="92" t="str">
        <f>+'00 Rubro1'!C7</f>
        <v xml:space="preserve">Otros activos no financieros, corrientes </v>
      </c>
    </row>
    <row r="38" spans="2:6" ht="20.75" customHeight="1" x14ac:dyDescent="0.4">
      <c r="B38" s="89">
        <v>36</v>
      </c>
      <c r="C38" s="90" t="s">
        <v>125</v>
      </c>
      <c r="D38" s="91">
        <v>3000000</v>
      </c>
      <c r="E38" s="91"/>
      <c r="F38" s="92" t="str">
        <f>+F35</f>
        <v>Deudores comerciales y otras cuentas por cobrar corrientes</v>
      </c>
    </row>
    <row r="39" spans="2:6" ht="20.75" customHeight="1" x14ac:dyDescent="0.4">
      <c r="B39" s="89">
        <v>37</v>
      </c>
      <c r="C39" s="90" t="s">
        <v>126</v>
      </c>
      <c r="D39" s="91"/>
      <c r="E39" s="91">
        <v>40000000</v>
      </c>
      <c r="F39" s="92" t="str">
        <f>+F34</f>
        <v>Cuentas por pagar comerciales y otras cuentas por pagar</v>
      </c>
    </row>
    <row r="40" spans="2:6" ht="20.75" customHeight="1" x14ac:dyDescent="0.4">
      <c r="B40" s="89">
        <v>38</v>
      </c>
      <c r="C40" s="90" t="s">
        <v>127</v>
      </c>
      <c r="D40" s="91">
        <v>10000000</v>
      </c>
      <c r="E40" s="91"/>
      <c r="F40" s="92" t="str">
        <f>+'00 Rubro1'!C10</f>
        <v>Inventarios</v>
      </c>
    </row>
    <row r="41" spans="2:6" ht="20.75" customHeight="1" x14ac:dyDescent="0.4">
      <c r="B41" s="89">
        <v>39</v>
      </c>
      <c r="C41" s="90" t="s">
        <v>128</v>
      </c>
      <c r="D41" s="91">
        <v>100000000</v>
      </c>
      <c r="E41" s="91"/>
      <c r="F41" s="92" t="str">
        <f>+'00 Rubro1'!C25</f>
        <v xml:space="preserve">Propiedades, planta y equipo </v>
      </c>
    </row>
    <row r="42" spans="2:6" ht="20.75" customHeight="1" x14ac:dyDescent="0.4">
      <c r="B42" s="89">
        <v>40</v>
      </c>
      <c r="C42" s="90" t="s">
        <v>129</v>
      </c>
      <c r="D42" s="91">
        <v>20000000</v>
      </c>
      <c r="E42" s="91"/>
      <c r="F42" s="92" t="str">
        <f>+F40</f>
        <v>Inventarios</v>
      </c>
    </row>
    <row r="43" spans="2:6" ht="20.75" customHeight="1" x14ac:dyDescent="0.4">
      <c r="B43" s="89">
        <v>41</v>
      </c>
      <c r="C43" s="90" t="s">
        <v>130</v>
      </c>
      <c r="D43" s="91"/>
      <c r="E43" s="91">
        <v>210000000</v>
      </c>
      <c r="F43" s="92" t="str">
        <f>+'00 Rubro1'!G5</f>
        <v xml:space="preserve">Otros pasivos financieros, Corrientes </v>
      </c>
    </row>
    <row r="44" spans="2:6" ht="20.75" customHeight="1" x14ac:dyDescent="0.4">
      <c r="B44" s="89">
        <v>42</v>
      </c>
      <c r="C44" s="90" t="s">
        <v>131</v>
      </c>
      <c r="D44" s="91">
        <v>15000000</v>
      </c>
      <c r="E44" s="91"/>
      <c r="F44" s="92" t="str">
        <f>+'00 Rubro1'!C12</f>
        <v xml:space="preserve">Activos por impuestos Corrientes </v>
      </c>
    </row>
    <row r="45" spans="2:6" ht="20.75" customHeight="1" x14ac:dyDescent="0.4">
      <c r="B45" s="89">
        <v>43</v>
      </c>
      <c r="C45" s="90" t="s">
        <v>132</v>
      </c>
      <c r="D45" s="91"/>
      <c r="E45" s="91">
        <v>50000000</v>
      </c>
      <c r="F45" s="92" t="str">
        <f>+'00 Rubro1'!G20</f>
        <v xml:space="preserve">Pasivo por impuestos diferidos </v>
      </c>
    </row>
    <row r="46" spans="2:6" ht="20.75" customHeight="1" x14ac:dyDescent="0.4">
      <c r="B46" s="89">
        <v>44</v>
      </c>
      <c r="C46" s="90" t="s">
        <v>133</v>
      </c>
      <c r="D46" s="91"/>
      <c r="E46" s="91">
        <v>250000000</v>
      </c>
      <c r="F46" s="92" t="str">
        <f>+F43</f>
        <v xml:space="preserve">Otros pasivos financieros, Corrientes </v>
      </c>
    </row>
    <row r="47" spans="2:6" ht="20.75" customHeight="1" x14ac:dyDescent="0.4">
      <c r="B47" s="89">
        <v>45</v>
      </c>
      <c r="C47" s="90" t="s">
        <v>134</v>
      </c>
      <c r="D47" s="91">
        <v>50000000</v>
      </c>
      <c r="E47" s="91"/>
      <c r="F47" s="92" t="str">
        <f>+'00 Rubro1'!C9</f>
        <v>Cuentas por cobrar a entidades relacionadas, corrientes</v>
      </c>
    </row>
    <row r="48" spans="2:6" ht="20.75" customHeight="1" x14ac:dyDescent="0.4">
      <c r="B48" s="89">
        <v>46</v>
      </c>
      <c r="C48" s="90" t="s">
        <v>135</v>
      </c>
      <c r="D48" s="91">
        <v>140000000</v>
      </c>
      <c r="E48" s="91"/>
      <c r="F48" s="92" t="str">
        <f>+F42</f>
        <v>Inventarios</v>
      </c>
    </row>
    <row r="49" spans="2:6" ht="20.75" customHeight="1" x14ac:dyDescent="0.4">
      <c r="B49" s="89">
        <v>47</v>
      </c>
      <c r="C49" s="90" t="s">
        <v>136</v>
      </c>
      <c r="D49" s="91">
        <v>40000000</v>
      </c>
      <c r="E49" s="91"/>
      <c r="F49" s="92" t="str">
        <f>+'00 Rubro1'!C23</f>
        <v xml:space="preserve">Activos intangibles distintos de la plusvalía </v>
      </c>
    </row>
    <row r="50" spans="2:6" ht="20.75" customHeight="1" x14ac:dyDescent="0.4">
      <c r="B50" s="89">
        <v>48</v>
      </c>
      <c r="C50" s="90" t="s">
        <v>105</v>
      </c>
      <c r="D50" s="91"/>
      <c r="E50" s="91">
        <v>40000000</v>
      </c>
      <c r="F50" s="92" t="str">
        <f>+'00 Rubro1'!G6</f>
        <v>Cuentas por pagar comerciales y otras cuentas por pagar</v>
      </c>
    </row>
    <row r="51" spans="2:6" ht="20.75" customHeight="1" x14ac:dyDescent="0.4">
      <c r="B51" s="89">
        <v>49</v>
      </c>
      <c r="C51" s="90" t="s">
        <v>137</v>
      </c>
      <c r="D51" s="91"/>
      <c r="E51" s="91">
        <v>100000000</v>
      </c>
      <c r="F51" s="92" t="str">
        <f>+'00 Rubro1'!G10</f>
        <v>Provisiones corrientes por beneficios a los empleados</v>
      </c>
    </row>
    <row r="52" spans="2:6" ht="20.75" customHeight="1" x14ac:dyDescent="0.4">
      <c r="B52" s="89">
        <v>50</v>
      </c>
      <c r="C52" s="90" t="s">
        <v>138</v>
      </c>
      <c r="D52" s="91"/>
      <c r="E52" s="91">
        <v>400000000</v>
      </c>
      <c r="F52" s="92" t="str">
        <f>+F50</f>
        <v>Cuentas por pagar comerciales y otras cuentas por pagar</v>
      </c>
    </row>
    <row r="53" spans="2:6" ht="20.75" customHeight="1" x14ac:dyDescent="0.4">
      <c r="B53" s="89">
        <v>52</v>
      </c>
      <c r="C53" s="90" t="s">
        <v>139</v>
      </c>
      <c r="D53" s="91"/>
      <c r="E53" s="91">
        <v>50000000</v>
      </c>
      <c r="F53" s="92" t="str">
        <f>+F52</f>
        <v>Cuentas por pagar comerciales y otras cuentas por pagar</v>
      </c>
    </row>
    <row r="54" spans="2:6" ht="20.75" customHeight="1" x14ac:dyDescent="0.4">
      <c r="B54" s="89">
        <v>52</v>
      </c>
      <c r="C54" s="90" t="s">
        <v>140</v>
      </c>
      <c r="D54" s="91"/>
      <c r="E54" s="91">
        <v>40000000</v>
      </c>
      <c r="F54" s="92" t="str">
        <f>+F53</f>
        <v>Cuentas por pagar comerciales y otras cuentas por pagar</v>
      </c>
    </row>
    <row r="55" spans="2:6" ht="20.75" customHeight="1" x14ac:dyDescent="0.4">
      <c r="B55" s="89">
        <v>53</v>
      </c>
      <c r="C55" s="90" t="s">
        <v>141</v>
      </c>
      <c r="D55" s="91"/>
      <c r="E55" s="91">
        <v>12000000</v>
      </c>
      <c r="F55" s="92" t="str">
        <f>+'00 Rubro1'!G30</f>
        <v>Ganancia (pérdida) del ejercicio</v>
      </c>
    </row>
    <row r="56" spans="2:6" ht="20.75" customHeight="1" x14ac:dyDescent="0.4">
      <c r="B56" s="89">
        <v>54</v>
      </c>
      <c r="C56" s="90" t="s">
        <v>142</v>
      </c>
      <c r="D56" s="91">
        <v>8000000</v>
      </c>
      <c r="E56" s="91"/>
      <c r="F56" s="92" t="str">
        <f>+'00 Rubro1'!C7</f>
        <v xml:space="preserve">Otros activos no financieros, corrientes </v>
      </c>
    </row>
    <row r="57" spans="2:6" ht="20.75" customHeight="1" thickBot="1" x14ac:dyDescent="0.45">
      <c r="B57" s="93"/>
      <c r="C57" s="94" t="s">
        <v>143</v>
      </c>
      <c r="D57" s="95">
        <f>SUM(D3:D56)</f>
        <v>2042000000</v>
      </c>
      <c r="E57" s="95">
        <f>SUM(E3:E56)</f>
        <v>2042000000</v>
      </c>
      <c r="F57" s="93"/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2E52-5442-44CA-A9FE-838C5C3B0EF2}">
  <dimension ref="B2:H36"/>
  <sheetViews>
    <sheetView topLeftCell="C1" zoomScaleNormal="100" workbookViewId="0">
      <selection activeCell="C1" sqref="A1:XFD1048576"/>
    </sheetView>
  </sheetViews>
  <sheetFormatPr baseColWidth="10" defaultColWidth="10.86328125" defaultRowHeight="18.75" x14ac:dyDescent="0.5"/>
  <cols>
    <col min="1" max="1" width="3.53125" style="101" customWidth="1"/>
    <col min="2" max="2" width="10.1328125" style="101" bestFit="1" customWidth="1"/>
    <col min="3" max="3" width="61.1328125" style="101" customWidth="1"/>
    <col min="4" max="4" width="25" style="101" bestFit="1" customWidth="1"/>
    <col min="5" max="5" width="3" style="101" customWidth="1"/>
    <col min="6" max="6" width="10" style="101" bestFit="1" customWidth="1"/>
    <col min="7" max="7" width="76.46484375" style="101" customWidth="1"/>
    <col min="8" max="8" width="25" style="101" bestFit="1" customWidth="1"/>
    <col min="9" max="16384" width="10.86328125" style="101"/>
  </cols>
  <sheetData>
    <row r="2" spans="2:8" x14ac:dyDescent="0.5">
      <c r="B2" s="97"/>
      <c r="C2" s="98" t="s">
        <v>144</v>
      </c>
      <c r="D2" s="99" t="s">
        <v>145</v>
      </c>
      <c r="E2" s="100"/>
      <c r="F2" s="97"/>
      <c r="G2" s="98" t="s">
        <v>146</v>
      </c>
      <c r="H2" s="99" t="s">
        <v>145</v>
      </c>
    </row>
    <row r="3" spans="2:8" x14ac:dyDescent="0.5">
      <c r="B3" s="97"/>
      <c r="C3" s="98" t="s">
        <v>147</v>
      </c>
      <c r="D3" s="97"/>
      <c r="E3" s="100"/>
      <c r="F3" s="97"/>
      <c r="G3" s="98" t="s">
        <v>148</v>
      </c>
      <c r="H3" s="97"/>
    </row>
    <row r="4" spans="2:8" x14ac:dyDescent="0.5">
      <c r="B4" s="97"/>
      <c r="C4" s="98"/>
      <c r="D4" s="97"/>
      <c r="E4" s="100"/>
      <c r="F4" s="97"/>
      <c r="G4" s="98"/>
      <c r="H4" s="97"/>
    </row>
    <row r="5" spans="2:8" x14ac:dyDescent="0.5">
      <c r="B5" s="97">
        <v>11010</v>
      </c>
      <c r="C5" s="97" t="s">
        <v>149</v>
      </c>
      <c r="D5" s="102">
        <f>+'00 Balance1'!D7+'00 Balance1'!D9+'00 Balance1'!D27+'00 Balance1'!D28</f>
        <v>21000000</v>
      </c>
      <c r="E5" s="100"/>
      <c r="F5" s="97">
        <v>21010</v>
      </c>
      <c r="G5" s="97" t="s">
        <v>150</v>
      </c>
      <c r="H5" s="102">
        <f>+'00 Balance1'!E43+'00 Balance1'!E46</f>
        <v>460000000</v>
      </c>
    </row>
    <row r="6" spans="2:8" x14ac:dyDescent="0.5">
      <c r="B6" s="97">
        <v>11050</v>
      </c>
      <c r="C6" s="97" t="s">
        <v>151</v>
      </c>
      <c r="D6" s="102">
        <f>+'00 Balance1'!D26+'00 Balance1'!D36</f>
        <v>365000000</v>
      </c>
      <c r="E6" s="100"/>
      <c r="F6" s="97">
        <v>21020</v>
      </c>
      <c r="G6" s="97" t="s">
        <v>152</v>
      </c>
      <c r="H6" s="102">
        <f>+'00 Balance1'!E3+'00 Balance1'!E6+'00 Balance1'!E17+'00 Balance1'!E34+'00 Balance1'!E39+'00 Balance1'!E50+'00 Balance1'!E52+'00 Balance1'!E53+'00 Balance1'!E54</f>
        <v>810000000</v>
      </c>
    </row>
    <row r="7" spans="2:8" x14ac:dyDescent="0.5">
      <c r="B7" s="97">
        <v>11060</v>
      </c>
      <c r="C7" s="97" t="s">
        <v>153</v>
      </c>
      <c r="D7" s="102">
        <f>+'00 Balance1'!D8+'00 Balance1'!D31+'00 Balance1'!D32+'00 Balance1'!D37+'00 Balance1'!D56</f>
        <v>126000000</v>
      </c>
      <c r="E7" s="100"/>
      <c r="F7" s="97">
        <v>21040</v>
      </c>
      <c r="G7" s="97" t="s">
        <v>154</v>
      </c>
      <c r="H7" s="97"/>
    </row>
    <row r="8" spans="2:8" x14ac:dyDescent="0.5">
      <c r="B8" s="97">
        <v>11070</v>
      </c>
      <c r="C8" s="97" t="s">
        <v>155</v>
      </c>
      <c r="D8" s="102">
        <f>+'00 Balance1'!D4+'00 Balance1'!D14-'00 Balance1'!E19+'00 Balance1'!D20+'00 Balance1'!D29+'00 Balance1'!D35+'00 Balance1'!D38</f>
        <v>297000000</v>
      </c>
      <c r="E8" s="100"/>
      <c r="F8" s="97">
        <v>21050</v>
      </c>
      <c r="G8" s="97" t="s">
        <v>156</v>
      </c>
      <c r="H8" s="102">
        <f>+'00 Balance1'!E21+'00 Balance1'!E22</f>
        <v>250000000</v>
      </c>
    </row>
    <row r="9" spans="2:8" x14ac:dyDescent="0.5">
      <c r="B9" s="97">
        <v>11080</v>
      </c>
      <c r="C9" s="97" t="s">
        <v>157</v>
      </c>
      <c r="D9" s="102">
        <f>+'00 Balance1'!D16+'00 Balance1'!D47</f>
        <v>150000000</v>
      </c>
      <c r="E9" s="100"/>
      <c r="F9" s="97">
        <v>21060</v>
      </c>
      <c r="G9" s="97" t="s">
        <v>158</v>
      </c>
      <c r="H9" s="102">
        <f>+'00 Balance1'!E33</f>
        <v>50000000</v>
      </c>
    </row>
    <row r="10" spans="2:8" x14ac:dyDescent="0.5">
      <c r="B10" s="97">
        <v>11090</v>
      </c>
      <c r="C10" s="97" t="s">
        <v>159</v>
      </c>
      <c r="D10" s="102">
        <f>+'00 Balance1'!D40+'00 Balance1'!D42+'00 Balance1'!D48</f>
        <v>170000000</v>
      </c>
      <c r="E10" s="100"/>
      <c r="F10" s="97">
        <v>21070</v>
      </c>
      <c r="G10" s="97" t="s">
        <v>160</v>
      </c>
      <c r="H10" s="102">
        <f>+'00 Balance1'!E51</f>
        <v>100000000</v>
      </c>
    </row>
    <row r="11" spans="2:8" x14ac:dyDescent="0.5">
      <c r="B11" s="97">
        <v>11100</v>
      </c>
      <c r="C11" s="97" t="s">
        <v>161</v>
      </c>
      <c r="D11" s="102">
        <f>+'00 Balance1'!D11+'00 Balance1'!D30</f>
        <v>70000000</v>
      </c>
      <c r="E11" s="100"/>
      <c r="F11" s="97">
        <v>21080</v>
      </c>
      <c r="G11" s="97" t="s">
        <v>162</v>
      </c>
      <c r="H11" s="97"/>
    </row>
    <row r="12" spans="2:8" x14ac:dyDescent="0.5">
      <c r="B12" s="97">
        <v>11110</v>
      </c>
      <c r="C12" s="97" t="s">
        <v>163</v>
      </c>
      <c r="D12" s="102">
        <f>+'00 Balance1'!D12+'00 Balance1'!D13+'00 Balance1'!D44</f>
        <v>29000000</v>
      </c>
      <c r="E12" s="100"/>
      <c r="F12" s="98"/>
      <c r="G12" s="98"/>
      <c r="H12" s="98"/>
    </row>
    <row r="13" spans="2:8" x14ac:dyDescent="0.5">
      <c r="B13" s="103"/>
      <c r="C13" s="104" t="s">
        <v>164</v>
      </c>
      <c r="D13" s="105">
        <f>SUM(D5:D12)</f>
        <v>1228000000</v>
      </c>
      <c r="E13" s="100"/>
      <c r="F13" s="103"/>
      <c r="G13" s="106" t="s">
        <v>165</v>
      </c>
      <c r="H13" s="105">
        <f>SUM(H5:H12)</f>
        <v>1670000000</v>
      </c>
    </row>
    <row r="14" spans="2:8" x14ac:dyDescent="0.5">
      <c r="B14" s="97"/>
      <c r="C14" s="107"/>
      <c r="D14" s="97"/>
      <c r="E14" s="100"/>
      <c r="F14" s="97"/>
      <c r="G14" s="98"/>
      <c r="H14" s="98"/>
    </row>
    <row r="15" spans="2:8" x14ac:dyDescent="0.5">
      <c r="B15" s="97"/>
      <c r="C15" s="97"/>
      <c r="D15" s="97"/>
      <c r="E15" s="100"/>
      <c r="F15" s="97"/>
      <c r="G15" s="98" t="s">
        <v>166</v>
      </c>
      <c r="H15" s="97"/>
    </row>
    <row r="16" spans="2:8" x14ac:dyDescent="0.5">
      <c r="B16" s="97"/>
      <c r="C16" s="98"/>
      <c r="D16" s="97"/>
      <c r="E16" s="100"/>
      <c r="F16" s="97">
        <v>22010</v>
      </c>
      <c r="G16" s="97" t="s">
        <v>167</v>
      </c>
      <c r="H16" s="97"/>
    </row>
    <row r="17" spans="2:8" x14ac:dyDescent="0.5">
      <c r="B17" s="97"/>
      <c r="C17" s="98" t="s">
        <v>168</v>
      </c>
      <c r="D17" s="97"/>
      <c r="E17" s="100"/>
      <c r="F17" s="97">
        <v>22020</v>
      </c>
      <c r="G17" s="97" t="s">
        <v>169</v>
      </c>
      <c r="H17" s="97"/>
    </row>
    <row r="18" spans="2:8" x14ac:dyDescent="0.5">
      <c r="B18" s="97">
        <v>12010</v>
      </c>
      <c r="C18" s="97" t="s">
        <v>170</v>
      </c>
      <c r="D18" s="102">
        <f>+'00 Balance1'!D18</f>
        <v>4000000</v>
      </c>
      <c r="E18" s="100"/>
      <c r="F18" s="97">
        <v>22040</v>
      </c>
      <c r="G18" s="97" t="s">
        <v>171</v>
      </c>
      <c r="H18" s="97"/>
    </row>
    <row r="19" spans="2:8" x14ac:dyDescent="0.5">
      <c r="B19" s="97">
        <v>12040</v>
      </c>
      <c r="C19" s="97" t="s">
        <v>172</v>
      </c>
      <c r="D19" s="97"/>
      <c r="E19" s="100"/>
      <c r="F19" s="97">
        <v>22050</v>
      </c>
      <c r="G19" s="97" t="s">
        <v>173</v>
      </c>
      <c r="H19" s="97"/>
    </row>
    <row r="20" spans="2:8" x14ac:dyDescent="0.5">
      <c r="B20" s="97">
        <v>12050</v>
      </c>
      <c r="C20" s="97" t="s">
        <v>174</v>
      </c>
      <c r="D20" s="97"/>
      <c r="E20" s="100"/>
      <c r="F20" s="97">
        <v>22060</v>
      </c>
      <c r="G20" s="97" t="s">
        <v>175</v>
      </c>
      <c r="H20" s="102">
        <f>+'00 Balance1'!E45</f>
        <v>50000000</v>
      </c>
    </row>
    <row r="21" spans="2:8" x14ac:dyDescent="0.5">
      <c r="B21" s="97">
        <v>12060</v>
      </c>
      <c r="C21" s="97" t="s">
        <v>176</v>
      </c>
      <c r="D21" s="97"/>
      <c r="E21" s="100"/>
      <c r="F21" s="97">
        <v>22070</v>
      </c>
      <c r="G21" s="97" t="s">
        <v>177</v>
      </c>
      <c r="H21" s="97"/>
    </row>
    <row r="22" spans="2:8" x14ac:dyDescent="0.5">
      <c r="B22" s="97">
        <v>12070</v>
      </c>
      <c r="C22" s="97" t="s">
        <v>178</v>
      </c>
      <c r="D22" s="108">
        <f>+'00 Balance1'!D15</f>
        <v>20000000</v>
      </c>
      <c r="E22" s="100"/>
      <c r="F22" s="103"/>
      <c r="G22" s="106" t="s">
        <v>179</v>
      </c>
      <c r="H22" s="105">
        <f>SUM(H16:H21)</f>
        <v>50000000</v>
      </c>
    </row>
    <row r="23" spans="2:8" x14ac:dyDescent="0.5">
      <c r="B23" s="97">
        <v>12080</v>
      </c>
      <c r="C23" s="97" t="s">
        <v>180</v>
      </c>
      <c r="D23" s="102">
        <f>+'00 Balance1'!D49</f>
        <v>40000000</v>
      </c>
      <c r="E23" s="100"/>
      <c r="F23" s="97"/>
      <c r="G23" s="98"/>
      <c r="H23" s="98"/>
    </row>
    <row r="24" spans="2:8" x14ac:dyDescent="0.5">
      <c r="B24" s="97">
        <v>12090</v>
      </c>
      <c r="C24" s="97" t="s">
        <v>181</v>
      </c>
      <c r="D24" s="97"/>
      <c r="E24" s="100"/>
      <c r="F24" s="103"/>
      <c r="G24" s="106" t="s">
        <v>182</v>
      </c>
      <c r="H24" s="105"/>
    </row>
    <row r="25" spans="2:8" x14ac:dyDescent="0.5">
      <c r="B25" s="97">
        <v>12100</v>
      </c>
      <c r="C25" s="97" t="s">
        <v>183</v>
      </c>
      <c r="D25" s="102">
        <f>+'00 Balance1'!D23+'00 Balance1'!D41</f>
        <v>400000000</v>
      </c>
      <c r="E25" s="100"/>
      <c r="F25" s="97"/>
      <c r="G25" s="98"/>
      <c r="H25" s="98"/>
    </row>
    <row r="26" spans="2:8" x14ac:dyDescent="0.5">
      <c r="B26" s="97">
        <v>12105</v>
      </c>
      <c r="C26" s="97" t="s">
        <v>184</v>
      </c>
      <c r="D26" s="102">
        <f>+'00 Balance1'!D25</f>
        <v>100000000</v>
      </c>
      <c r="E26" s="100"/>
      <c r="F26" s="97"/>
      <c r="G26" s="98" t="s">
        <v>58</v>
      </c>
      <c r="H26" s="98"/>
    </row>
    <row r="27" spans="2:8" x14ac:dyDescent="0.5">
      <c r="B27" s="97">
        <v>12110</v>
      </c>
      <c r="C27" s="97" t="s">
        <v>185</v>
      </c>
      <c r="D27" s="97"/>
      <c r="E27" s="100"/>
      <c r="F27" s="97">
        <v>23010</v>
      </c>
      <c r="G27" s="97" t="s">
        <v>186</v>
      </c>
      <c r="H27" s="102">
        <f>+'00 Balance1'!E10</f>
        <v>300000000</v>
      </c>
    </row>
    <row r="28" spans="2:8" x14ac:dyDescent="0.5">
      <c r="B28" s="97">
        <v>12120</v>
      </c>
      <c r="C28" s="97" t="s">
        <v>187</v>
      </c>
      <c r="D28" s="102">
        <f>+'00 Balance1'!D24</f>
        <v>40000000</v>
      </c>
      <c r="E28" s="100"/>
      <c r="F28" s="97">
        <v>23020</v>
      </c>
      <c r="G28" s="97" t="s">
        <v>188</v>
      </c>
      <c r="H28" s="102"/>
    </row>
    <row r="29" spans="2:8" x14ac:dyDescent="0.5">
      <c r="B29" s="97">
        <v>12130</v>
      </c>
      <c r="C29" s="97" t="s">
        <v>189</v>
      </c>
      <c r="D29" s="102">
        <f>+'00 Balance1'!D5</f>
        <v>200000000</v>
      </c>
      <c r="E29" s="100"/>
      <c r="F29" s="97">
        <v>23040</v>
      </c>
      <c r="G29" s="97" t="s">
        <v>59</v>
      </c>
      <c r="H29" s="97"/>
    </row>
    <row r="30" spans="2:8" x14ac:dyDescent="0.5">
      <c r="B30" s="97"/>
      <c r="C30" s="97"/>
      <c r="D30" s="97"/>
      <c r="E30" s="100"/>
      <c r="F30" s="97">
        <v>23050</v>
      </c>
      <c r="G30" s="97" t="s">
        <v>190</v>
      </c>
      <c r="H30" s="102">
        <f>+'00 Balance1'!E55</f>
        <v>12000000</v>
      </c>
    </row>
    <row r="31" spans="2:8" x14ac:dyDescent="0.5">
      <c r="B31" s="103"/>
      <c r="C31" s="106" t="s">
        <v>341</v>
      </c>
      <c r="D31" s="105">
        <f>SUM(D18:D30)</f>
        <v>804000000</v>
      </c>
      <c r="E31" s="100"/>
      <c r="F31" s="110"/>
      <c r="G31" s="110" t="s">
        <v>191</v>
      </c>
      <c r="H31" s="105">
        <f>SUM(H27:H30)</f>
        <v>312000000</v>
      </c>
    </row>
    <row r="32" spans="2:8" x14ac:dyDescent="0.5">
      <c r="B32" s="97"/>
      <c r="C32" s="98"/>
      <c r="D32" s="109"/>
      <c r="E32" s="100"/>
      <c r="F32" s="97"/>
      <c r="G32" s="97"/>
      <c r="H32" s="102"/>
    </row>
    <row r="33" spans="2:8" x14ac:dyDescent="0.5">
      <c r="B33" s="103"/>
      <c r="C33" s="106" t="s">
        <v>192</v>
      </c>
      <c r="D33" s="105">
        <f>+D31+D13</f>
        <v>2032000000</v>
      </c>
      <c r="E33" s="100"/>
      <c r="F33" s="103"/>
      <c r="G33" s="106" t="s">
        <v>182</v>
      </c>
      <c r="H33" s="105">
        <f>+H31+H22+H13</f>
        <v>2032000000</v>
      </c>
    </row>
    <row r="36" spans="2:8" x14ac:dyDescent="0.5">
      <c r="G36" s="111" t="s">
        <v>193</v>
      </c>
      <c r="H36" s="112">
        <f>+D33-H33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ED37-B1C6-418A-98E4-9F572A54602A}">
  <dimension ref="A1:F58"/>
  <sheetViews>
    <sheetView topLeftCell="A30" workbookViewId="0">
      <selection activeCell="C17" sqref="C17"/>
    </sheetView>
  </sheetViews>
  <sheetFormatPr baseColWidth="10" defaultColWidth="8.796875" defaultRowHeight="12.75" x14ac:dyDescent="0.45"/>
  <cols>
    <col min="1" max="1" width="3.19921875" style="114" bestFit="1" customWidth="1"/>
    <col min="2" max="2" width="12.6640625" style="114" bestFit="1" customWidth="1"/>
    <col min="3" max="3" width="50.86328125" style="114" customWidth="1"/>
    <col min="4" max="5" width="17.19921875" style="114" bestFit="1" customWidth="1"/>
    <col min="6" max="6" width="48.796875" style="114" customWidth="1"/>
    <col min="7" max="16384" width="8.796875" style="114"/>
  </cols>
  <sheetData>
    <row r="1" spans="1:6" x14ac:dyDescent="0.45">
      <c r="A1" s="113"/>
      <c r="B1" s="156" t="s">
        <v>194</v>
      </c>
      <c r="C1" s="158" t="s">
        <v>195</v>
      </c>
      <c r="D1" s="159" t="s">
        <v>196</v>
      </c>
      <c r="E1" s="159"/>
    </row>
    <row r="2" spans="1:6" ht="15" x14ac:dyDescent="0.4">
      <c r="A2" s="113"/>
      <c r="B2" s="157"/>
      <c r="C2" s="158"/>
      <c r="D2" s="115" t="s">
        <v>55</v>
      </c>
      <c r="E2" s="115" t="s">
        <v>57</v>
      </c>
      <c r="F2" s="116" t="s">
        <v>197</v>
      </c>
    </row>
    <row r="3" spans="1:6" x14ac:dyDescent="0.45">
      <c r="A3" s="117">
        <v>1</v>
      </c>
      <c r="B3" s="118" t="s">
        <v>198</v>
      </c>
      <c r="C3" s="119" t="s">
        <v>199</v>
      </c>
      <c r="D3" s="120">
        <v>400000</v>
      </c>
      <c r="E3" s="121" t="s">
        <v>54</v>
      </c>
      <c r="F3" s="122"/>
    </row>
    <row r="4" spans="1:6" x14ac:dyDescent="0.45">
      <c r="A4" s="117">
        <v>2</v>
      </c>
      <c r="B4" s="118" t="s">
        <v>200</v>
      </c>
      <c r="C4" s="119" t="s">
        <v>201</v>
      </c>
      <c r="D4" s="120">
        <v>600000</v>
      </c>
      <c r="E4" s="121" t="s">
        <v>54</v>
      </c>
      <c r="F4" s="122"/>
    </row>
    <row r="5" spans="1:6" x14ac:dyDescent="0.45">
      <c r="A5" s="117">
        <v>3</v>
      </c>
      <c r="B5" s="118" t="s">
        <v>202</v>
      </c>
      <c r="C5" s="119" t="s">
        <v>203</v>
      </c>
      <c r="D5" s="120">
        <v>21000000</v>
      </c>
      <c r="E5" s="121" t="s">
        <v>54</v>
      </c>
      <c r="F5" s="122"/>
    </row>
    <row r="6" spans="1:6" x14ac:dyDescent="0.45">
      <c r="A6" s="117">
        <v>4</v>
      </c>
      <c r="B6" s="118" t="s">
        <v>204</v>
      </c>
      <c r="C6" s="119" t="s">
        <v>205</v>
      </c>
      <c r="D6" s="120">
        <v>22000000</v>
      </c>
      <c r="E6" s="121" t="s">
        <v>54</v>
      </c>
      <c r="F6" s="122"/>
    </row>
    <row r="7" spans="1:6" x14ac:dyDescent="0.45">
      <c r="A7" s="117">
        <v>5</v>
      </c>
      <c r="B7" s="118" t="s">
        <v>206</v>
      </c>
      <c r="C7" s="119" t="s">
        <v>207</v>
      </c>
      <c r="D7" s="120">
        <v>121000000</v>
      </c>
      <c r="E7" s="121" t="s">
        <v>54</v>
      </c>
      <c r="F7" s="122"/>
    </row>
    <row r="8" spans="1:6" x14ac:dyDescent="0.35">
      <c r="A8" s="117">
        <v>6</v>
      </c>
      <c r="B8" s="118" t="s">
        <v>208</v>
      </c>
      <c r="C8" s="119" t="s">
        <v>209</v>
      </c>
      <c r="D8" s="120">
        <v>21000000</v>
      </c>
      <c r="E8" s="123"/>
      <c r="F8" s="122"/>
    </row>
    <row r="9" spans="1:6" x14ac:dyDescent="0.35">
      <c r="A9" s="117">
        <v>7</v>
      </c>
      <c r="B9" s="118" t="s">
        <v>210</v>
      </c>
      <c r="C9" s="119" t="s">
        <v>211</v>
      </c>
      <c r="D9" s="120">
        <v>13797000</v>
      </c>
      <c r="E9" s="123"/>
      <c r="F9" s="122"/>
    </row>
    <row r="10" spans="1:6" ht="12.6" customHeight="1" x14ac:dyDescent="0.35">
      <c r="A10" s="117">
        <v>8</v>
      </c>
      <c r="B10" s="118" t="s">
        <v>212</v>
      </c>
      <c r="C10" s="119" t="s">
        <v>213</v>
      </c>
      <c r="D10" s="120">
        <v>23667000</v>
      </c>
      <c r="E10" s="123"/>
      <c r="F10" s="122"/>
    </row>
    <row r="11" spans="1:6" x14ac:dyDescent="0.45">
      <c r="A11" s="117">
        <v>9</v>
      </c>
      <c r="B11" s="118" t="s">
        <v>214</v>
      </c>
      <c r="C11" s="119" t="s">
        <v>215</v>
      </c>
      <c r="D11" s="120">
        <v>280000000</v>
      </c>
      <c r="E11" s="121" t="s">
        <v>54</v>
      </c>
      <c r="F11" s="122"/>
    </row>
    <row r="12" spans="1:6" x14ac:dyDescent="0.35">
      <c r="A12" s="117">
        <v>10</v>
      </c>
      <c r="B12" s="118" t="s">
        <v>216</v>
      </c>
      <c r="C12" s="119" t="s">
        <v>217</v>
      </c>
      <c r="D12" s="123"/>
      <c r="E12" s="120">
        <v>15000000</v>
      </c>
      <c r="F12" s="122"/>
    </row>
    <row r="13" spans="1:6" x14ac:dyDescent="0.45">
      <c r="A13" s="117">
        <v>11</v>
      </c>
      <c r="B13" s="118" t="s">
        <v>218</v>
      </c>
      <c r="C13" s="119" t="s">
        <v>219</v>
      </c>
      <c r="D13" s="120">
        <v>5000000</v>
      </c>
      <c r="E13" s="121" t="s">
        <v>54</v>
      </c>
      <c r="F13" s="122"/>
    </row>
    <row r="14" spans="1:6" x14ac:dyDescent="0.45">
      <c r="A14" s="117">
        <v>12</v>
      </c>
      <c r="B14" s="118" t="s">
        <v>220</v>
      </c>
      <c r="C14" s="119" t="s">
        <v>221</v>
      </c>
      <c r="D14" s="120">
        <v>4000000</v>
      </c>
      <c r="E14" s="121" t="s">
        <v>54</v>
      </c>
      <c r="F14" s="122"/>
    </row>
    <row r="15" spans="1:6" x14ac:dyDescent="0.45">
      <c r="A15" s="117">
        <v>13</v>
      </c>
      <c r="B15" s="118" t="s">
        <v>222</v>
      </c>
      <c r="C15" s="119" t="s">
        <v>223</v>
      </c>
      <c r="D15" s="120">
        <v>7000000</v>
      </c>
      <c r="E15" s="121" t="s">
        <v>54</v>
      </c>
      <c r="F15" s="122"/>
    </row>
    <row r="16" spans="1:6" x14ac:dyDescent="0.45">
      <c r="A16" s="117">
        <v>14</v>
      </c>
      <c r="B16" s="118" t="s">
        <v>224</v>
      </c>
      <c r="C16" s="119" t="s">
        <v>225</v>
      </c>
      <c r="D16" s="120">
        <v>676704002</v>
      </c>
      <c r="E16" s="121" t="s">
        <v>54</v>
      </c>
      <c r="F16" s="122"/>
    </row>
    <row r="17" spans="1:6" x14ac:dyDescent="0.45">
      <c r="A17" s="117">
        <v>15</v>
      </c>
      <c r="B17" s="118" t="s">
        <v>226</v>
      </c>
      <c r="C17" s="119" t="s">
        <v>227</v>
      </c>
      <c r="D17" s="120">
        <v>16000000</v>
      </c>
      <c r="E17" s="121" t="s">
        <v>54</v>
      </c>
      <c r="F17" s="122"/>
    </row>
    <row r="18" spans="1:6" x14ac:dyDescent="0.45">
      <c r="A18" s="117">
        <v>16</v>
      </c>
      <c r="B18" s="118" t="s">
        <v>228</v>
      </c>
      <c r="C18" s="119" t="s">
        <v>229</v>
      </c>
      <c r="D18" s="120">
        <v>47250000</v>
      </c>
      <c r="E18" s="121" t="s">
        <v>54</v>
      </c>
      <c r="F18" s="122"/>
    </row>
    <row r="19" spans="1:6" x14ac:dyDescent="0.45">
      <c r="A19" s="117">
        <v>17</v>
      </c>
      <c r="B19" s="118" t="s">
        <v>230</v>
      </c>
      <c r="C19" s="119" t="s">
        <v>231</v>
      </c>
      <c r="D19" s="120">
        <v>1000000</v>
      </c>
      <c r="E19" s="121" t="s">
        <v>54</v>
      </c>
      <c r="F19" s="122"/>
    </row>
    <row r="20" spans="1:6" x14ac:dyDescent="0.45">
      <c r="A20" s="117">
        <v>18</v>
      </c>
      <c r="B20" s="118" t="s">
        <v>232</v>
      </c>
      <c r="C20" s="119" t="s">
        <v>233</v>
      </c>
      <c r="D20" s="120">
        <v>80000000</v>
      </c>
      <c r="E20" s="121" t="s">
        <v>54</v>
      </c>
      <c r="F20" s="122"/>
    </row>
    <row r="21" spans="1:6" x14ac:dyDescent="0.45">
      <c r="A21" s="117">
        <v>19</v>
      </c>
      <c r="B21" s="118" t="s">
        <v>234</v>
      </c>
      <c r="C21" s="119" t="s">
        <v>235</v>
      </c>
      <c r="D21" s="120">
        <v>178500000</v>
      </c>
      <c r="E21" s="121" t="s">
        <v>54</v>
      </c>
      <c r="F21" s="122"/>
    </row>
    <row r="22" spans="1:6" x14ac:dyDescent="0.35">
      <c r="A22" s="117">
        <v>20</v>
      </c>
      <c r="B22" s="118" t="s">
        <v>236</v>
      </c>
      <c r="C22" s="119" t="s">
        <v>237</v>
      </c>
      <c r="D22" s="120">
        <v>126000000</v>
      </c>
      <c r="E22" s="123"/>
      <c r="F22" s="122"/>
    </row>
    <row r="23" spans="1:6" x14ac:dyDescent="0.35">
      <c r="A23" s="117">
        <v>21</v>
      </c>
      <c r="B23" s="118" t="s">
        <v>238</v>
      </c>
      <c r="C23" s="119" t="s">
        <v>239</v>
      </c>
      <c r="D23" s="123"/>
      <c r="E23" s="120">
        <v>27500000</v>
      </c>
      <c r="F23" s="122"/>
    </row>
    <row r="24" spans="1:6" x14ac:dyDescent="0.35">
      <c r="A24" s="117">
        <v>22</v>
      </c>
      <c r="B24" s="118" t="s">
        <v>240</v>
      </c>
      <c r="C24" s="119" t="s">
        <v>241</v>
      </c>
      <c r="D24" s="120">
        <v>13125000</v>
      </c>
      <c r="E24" s="123"/>
      <c r="F24" s="122"/>
    </row>
    <row r="25" spans="1:6" x14ac:dyDescent="0.35">
      <c r="A25" s="117">
        <v>23</v>
      </c>
      <c r="B25" s="118" t="s">
        <v>242</v>
      </c>
      <c r="C25" s="119" t="s">
        <v>243</v>
      </c>
      <c r="D25" s="123"/>
      <c r="E25" s="120">
        <v>4800000</v>
      </c>
      <c r="F25" s="122"/>
    </row>
    <row r="26" spans="1:6" x14ac:dyDescent="0.35">
      <c r="A26" s="117">
        <v>24</v>
      </c>
      <c r="B26" s="118" t="s">
        <v>244</v>
      </c>
      <c r="C26" s="119" t="s">
        <v>245</v>
      </c>
      <c r="D26" s="120">
        <v>150000000</v>
      </c>
      <c r="E26" s="123"/>
      <c r="F26" s="122"/>
    </row>
    <row r="27" spans="1:6" x14ac:dyDescent="0.35">
      <c r="A27" s="117">
        <v>25</v>
      </c>
      <c r="B27" s="118" t="s">
        <v>246</v>
      </c>
      <c r="C27" s="119" t="s">
        <v>247</v>
      </c>
      <c r="D27" s="123"/>
      <c r="E27" s="120">
        <v>40000000</v>
      </c>
      <c r="F27" s="122"/>
    </row>
    <row r="28" spans="1:6" x14ac:dyDescent="0.35">
      <c r="A28" s="117">
        <v>26</v>
      </c>
      <c r="B28" s="118" t="s">
        <v>248</v>
      </c>
      <c r="C28" s="119" t="s">
        <v>249</v>
      </c>
      <c r="D28" s="120">
        <v>362026700</v>
      </c>
      <c r="E28" s="123"/>
      <c r="F28" s="122"/>
    </row>
    <row r="29" spans="1:6" x14ac:dyDescent="0.35">
      <c r="A29" s="117">
        <v>27</v>
      </c>
      <c r="B29" s="118" t="s">
        <v>250</v>
      </c>
      <c r="C29" s="119" t="s">
        <v>251</v>
      </c>
      <c r="D29" s="123"/>
      <c r="E29" s="120">
        <v>31126628</v>
      </c>
      <c r="F29" s="122"/>
    </row>
    <row r="30" spans="1:6" x14ac:dyDescent="0.45">
      <c r="A30" s="117">
        <v>28</v>
      </c>
      <c r="B30" s="118" t="s">
        <v>252</v>
      </c>
      <c r="C30" s="119" t="s">
        <v>253</v>
      </c>
      <c r="D30" s="120">
        <v>7350000</v>
      </c>
      <c r="E30" s="121" t="s">
        <v>54</v>
      </c>
      <c r="F30" s="122"/>
    </row>
    <row r="31" spans="1:6" x14ac:dyDescent="0.35">
      <c r="A31" s="117">
        <v>29</v>
      </c>
      <c r="B31" s="118" t="s">
        <v>254</v>
      </c>
      <c r="C31" s="119" t="s">
        <v>255</v>
      </c>
      <c r="D31" s="120">
        <v>10000000</v>
      </c>
      <c r="E31" s="123"/>
      <c r="F31" s="122"/>
    </row>
    <row r="32" spans="1:6" x14ac:dyDescent="0.45">
      <c r="A32" s="117">
        <v>30</v>
      </c>
      <c r="B32" s="118" t="s">
        <v>256</v>
      </c>
      <c r="C32" s="119" t="s">
        <v>257</v>
      </c>
      <c r="D32" s="120">
        <v>7000000</v>
      </c>
      <c r="E32" s="121" t="s">
        <v>54</v>
      </c>
      <c r="F32" s="122"/>
    </row>
    <row r="33" spans="1:6" x14ac:dyDescent="0.35">
      <c r="A33" s="117">
        <v>31</v>
      </c>
      <c r="B33" s="118" t="s">
        <v>258</v>
      </c>
      <c r="C33" s="119" t="s">
        <v>259</v>
      </c>
      <c r="D33" s="120">
        <v>20000000</v>
      </c>
      <c r="E33" s="123"/>
      <c r="F33" s="122"/>
    </row>
    <row r="34" spans="1:6" x14ac:dyDescent="0.45">
      <c r="A34" s="117">
        <v>32</v>
      </c>
      <c r="B34" s="118" t="s">
        <v>260</v>
      </c>
      <c r="C34" s="119" t="s">
        <v>261</v>
      </c>
      <c r="D34" s="121" t="s">
        <v>54</v>
      </c>
      <c r="E34" s="120">
        <v>1000000</v>
      </c>
      <c r="F34" s="122"/>
    </row>
    <row r="35" spans="1:6" x14ac:dyDescent="0.45">
      <c r="A35" s="117">
        <v>33</v>
      </c>
      <c r="B35" s="118" t="s">
        <v>262</v>
      </c>
      <c r="C35" s="119" t="s">
        <v>263</v>
      </c>
      <c r="D35" s="121" t="s">
        <v>54</v>
      </c>
      <c r="E35" s="120">
        <v>15000000</v>
      </c>
      <c r="F35" s="122"/>
    </row>
    <row r="36" spans="1:6" x14ac:dyDescent="0.45">
      <c r="A36" s="117">
        <v>34</v>
      </c>
      <c r="B36" s="118" t="s">
        <v>264</v>
      </c>
      <c r="C36" s="119" t="s">
        <v>265</v>
      </c>
      <c r="D36" s="121" t="s">
        <v>54</v>
      </c>
      <c r="E36" s="120">
        <v>295683986</v>
      </c>
      <c r="F36" s="122"/>
    </row>
    <row r="37" spans="1:6" x14ac:dyDescent="0.45">
      <c r="A37" s="117">
        <v>35</v>
      </c>
      <c r="B37" s="118" t="s">
        <v>266</v>
      </c>
      <c r="C37" s="119" t="s">
        <v>267</v>
      </c>
      <c r="D37" s="121" t="s">
        <v>54</v>
      </c>
      <c r="E37" s="120">
        <v>150000000</v>
      </c>
      <c r="F37" s="122"/>
    </row>
    <row r="38" spans="1:6" x14ac:dyDescent="0.45">
      <c r="A38" s="117">
        <v>36</v>
      </c>
      <c r="B38" s="118" t="s">
        <v>268</v>
      </c>
      <c r="C38" s="119" t="s">
        <v>269</v>
      </c>
      <c r="D38" s="121" t="s">
        <v>54</v>
      </c>
      <c r="E38" s="120">
        <v>10000000</v>
      </c>
      <c r="F38" s="122"/>
    </row>
    <row r="39" spans="1:6" x14ac:dyDescent="0.45">
      <c r="A39" s="117">
        <v>37</v>
      </c>
      <c r="B39" s="118" t="s">
        <v>270</v>
      </c>
      <c r="C39" s="119" t="s">
        <v>271</v>
      </c>
      <c r="D39" s="121" t="s">
        <v>54</v>
      </c>
      <c r="E39" s="120">
        <v>4800000</v>
      </c>
      <c r="F39" s="122"/>
    </row>
    <row r="40" spans="1:6" x14ac:dyDescent="0.45">
      <c r="A40" s="117">
        <v>38</v>
      </c>
      <c r="B40" s="118" t="s">
        <v>272</v>
      </c>
      <c r="C40" s="119" t="s">
        <v>273</v>
      </c>
      <c r="D40" s="121" t="s">
        <v>54</v>
      </c>
      <c r="E40" s="120">
        <v>3200000</v>
      </c>
      <c r="F40" s="122"/>
    </row>
    <row r="41" spans="1:6" x14ac:dyDescent="0.45">
      <c r="A41" s="117">
        <v>39</v>
      </c>
      <c r="B41" s="118" t="s">
        <v>274</v>
      </c>
      <c r="C41" s="119" t="s">
        <v>275</v>
      </c>
      <c r="D41" s="121" t="s">
        <v>54</v>
      </c>
      <c r="E41" s="120">
        <v>20000000</v>
      </c>
      <c r="F41" s="122"/>
    </row>
    <row r="42" spans="1:6" x14ac:dyDescent="0.45">
      <c r="A42" s="117">
        <v>40</v>
      </c>
      <c r="B42" s="118" t="s">
        <v>276</v>
      </c>
      <c r="C42" s="119" t="s">
        <v>277</v>
      </c>
      <c r="D42" s="121" t="s">
        <v>54</v>
      </c>
      <c r="E42" s="120">
        <v>15000000</v>
      </c>
      <c r="F42" s="122"/>
    </row>
    <row r="43" spans="1:6" x14ac:dyDescent="0.45">
      <c r="A43" s="117">
        <v>41</v>
      </c>
      <c r="B43" s="118" t="s">
        <v>278</v>
      </c>
      <c r="C43" s="119" t="s">
        <v>279</v>
      </c>
      <c r="D43" s="121" t="s">
        <v>54</v>
      </c>
      <c r="E43" s="120">
        <v>3000000</v>
      </c>
      <c r="F43" s="122"/>
    </row>
    <row r="44" spans="1:6" x14ac:dyDescent="0.45">
      <c r="A44" s="117">
        <v>42</v>
      </c>
      <c r="B44" s="118" t="s">
        <v>280</v>
      </c>
      <c r="C44" s="119" t="s">
        <v>281</v>
      </c>
      <c r="D44" s="121" t="s">
        <v>54</v>
      </c>
      <c r="E44" s="120">
        <v>5200000</v>
      </c>
      <c r="F44" s="122"/>
    </row>
    <row r="45" spans="1:6" x14ac:dyDescent="0.45">
      <c r="A45" s="117">
        <v>43</v>
      </c>
      <c r="B45" s="118" t="s">
        <v>282</v>
      </c>
      <c r="C45" s="119" t="s">
        <v>283</v>
      </c>
      <c r="D45" s="121" t="s">
        <v>54</v>
      </c>
      <c r="E45" s="120">
        <v>700000</v>
      </c>
      <c r="F45" s="122"/>
    </row>
    <row r="46" spans="1:6" x14ac:dyDescent="0.45">
      <c r="A46" s="117">
        <v>44</v>
      </c>
      <c r="B46" s="118" t="s">
        <v>284</v>
      </c>
      <c r="C46" s="119" t="s">
        <v>285</v>
      </c>
      <c r="D46" s="121" t="s">
        <v>54</v>
      </c>
      <c r="E46" s="120">
        <v>4000000</v>
      </c>
      <c r="F46" s="122"/>
    </row>
    <row r="47" spans="1:6" x14ac:dyDescent="0.45">
      <c r="A47" s="117">
        <v>45</v>
      </c>
      <c r="B47" s="118" t="s">
        <v>286</v>
      </c>
      <c r="C47" s="119" t="s">
        <v>287</v>
      </c>
      <c r="D47" s="121" t="s">
        <v>54</v>
      </c>
      <c r="E47" s="120">
        <v>6800000</v>
      </c>
      <c r="F47" s="122"/>
    </row>
    <row r="48" spans="1:6" x14ac:dyDescent="0.45">
      <c r="A48" s="117">
        <v>46</v>
      </c>
      <c r="B48" s="118" t="s">
        <v>288</v>
      </c>
      <c r="C48" s="119" t="s">
        <v>289</v>
      </c>
      <c r="D48" s="121" t="s">
        <v>54</v>
      </c>
      <c r="E48" s="120">
        <v>3200000</v>
      </c>
      <c r="F48" s="122"/>
    </row>
    <row r="49" spans="1:6" x14ac:dyDescent="0.35">
      <c r="A49" s="117">
        <v>47</v>
      </c>
      <c r="B49" s="118" t="s">
        <v>290</v>
      </c>
      <c r="C49" s="119" t="s">
        <v>291</v>
      </c>
      <c r="D49" s="123"/>
      <c r="E49" s="120">
        <v>30000000</v>
      </c>
      <c r="F49" s="122"/>
    </row>
    <row r="50" spans="1:6" x14ac:dyDescent="0.35">
      <c r="A50" s="117">
        <v>48</v>
      </c>
      <c r="B50" s="118" t="s">
        <v>292</v>
      </c>
      <c r="C50" s="119" t="s">
        <v>293</v>
      </c>
      <c r="D50" s="123"/>
      <c r="E50" s="120">
        <v>320000000</v>
      </c>
      <c r="F50" s="122"/>
    </row>
    <row r="51" spans="1:6" x14ac:dyDescent="0.45">
      <c r="A51" s="117">
        <v>49</v>
      </c>
      <c r="B51" s="118" t="s">
        <v>294</v>
      </c>
      <c r="C51" s="119" t="s">
        <v>295</v>
      </c>
      <c r="D51" s="121" t="s">
        <v>54</v>
      </c>
      <c r="E51" s="120">
        <v>55000000</v>
      </c>
      <c r="F51" s="122"/>
    </row>
    <row r="52" spans="1:6" x14ac:dyDescent="0.45">
      <c r="A52" s="117">
        <v>50</v>
      </c>
      <c r="B52" s="118" t="s">
        <v>296</v>
      </c>
      <c r="C52" s="119" t="s">
        <v>297</v>
      </c>
      <c r="D52" s="121" t="s">
        <v>54</v>
      </c>
      <c r="E52" s="120">
        <v>400000000</v>
      </c>
      <c r="F52" s="122"/>
    </row>
    <row r="53" spans="1:6" x14ac:dyDescent="0.45">
      <c r="A53" s="117">
        <v>51</v>
      </c>
      <c r="B53" s="118" t="s">
        <v>298</v>
      </c>
      <c r="C53" s="119" t="s">
        <v>299</v>
      </c>
      <c r="D53" s="121" t="s">
        <v>54</v>
      </c>
      <c r="E53" s="120">
        <v>43000000</v>
      </c>
      <c r="F53" s="122"/>
    </row>
    <row r="54" spans="1:6" x14ac:dyDescent="0.45">
      <c r="A54" s="117">
        <v>52</v>
      </c>
      <c r="B54" s="118" t="s">
        <v>300</v>
      </c>
      <c r="C54" s="119" t="s">
        <v>301</v>
      </c>
      <c r="D54" s="121" t="s">
        <v>54</v>
      </c>
      <c r="E54" s="120">
        <v>340017994</v>
      </c>
      <c r="F54" s="122"/>
    </row>
    <row r="55" spans="1:6" x14ac:dyDescent="0.45">
      <c r="A55" s="117">
        <v>53</v>
      </c>
      <c r="B55" s="118" t="s">
        <v>302</v>
      </c>
      <c r="C55" s="119" t="s">
        <v>303</v>
      </c>
      <c r="D55" s="121" t="s">
        <v>54</v>
      </c>
      <c r="E55" s="121">
        <v>370391094</v>
      </c>
      <c r="F55" s="122"/>
    </row>
    <row r="56" spans="1:6" x14ac:dyDescent="0.45">
      <c r="A56" s="113"/>
      <c r="B56" s="113"/>
      <c r="C56" s="124" t="s">
        <v>143</v>
      </c>
      <c r="D56" s="125">
        <f>SUM(D3:D55)</f>
        <v>2214419702</v>
      </c>
      <c r="E56" s="125">
        <f>SUM(E3:E55)</f>
        <v>2214419702</v>
      </c>
    </row>
    <row r="58" spans="1:6" x14ac:dyDescent="0.45">
      <c r="E58" s="126">
        <f>+D56-E56</f>
        <v>0</v>
      </c>
    </row>
  </sheetData>
  <mergeCells count="3">
    <mergeCell ref="B1:B2"/>
    <mergeCell ref="C1:C2"/>
    <mergeCell ref="D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E6F0-E256-4FEA-BBB6-592D438C036B}">
  <dimension ref="B2:H36"/>
  <sheetViews>
    <sheetView tabSelected="1" zoomScale="60" zoomScaleNormal="60" workbookViewId="0">
      <selection activeCell="C5" sqref="C5"/>
    </sheetView>
  </sheetViews>
  <sheetFormatPr baseColWidth="10" defaultColWidth="10.86328125" defaultRowHeight="18.75" x14ac:dyDescent="0.5"/>
  <cols>
    <col min="1" max="1" width="3.53125" style="101" customWidth="1"/>
    <col min="2" max="2" width="10.1328125" style="101" bestFit="1" customWidth="1"/>
    <col min="3" max="3" width="87.265625" style="101" customWidth="1"/>
    <col min="4" max="4" width="25" style="101" bestFit="1" customWidth="1"/>
    <col min="5" max="5" width="3" style="101" customWidth="1"/>
    <col min="6" max="6" width="10" style="101" bestFit="1" customWidth="1"/>
    <col min="7" max="7" width="76.46484375" style="101" customWidth="1"/>
    <col min="8" max="8" width="25" style="101" bestFit="1" customWidth="1"/>
    <col min="9" max="16384" width="10.86328125" style="101"/>
  </cols>
  <sheetData>
    <row r="2" spans="2:8" x14ac:dyDescent="0.5">
      <c r="B2" s="97"/>
      <c r="C2" s="98" t="s">
        <v>144</v>
      </c>
      <c r="D2" s="99" t="s">
        <v>145</v>
      </c>
      <c r="E2" s="100"/>
      <c r="F2" s="97"/>
      <c r="G2" s="98" t="s">
        <v>146</v>
      </c>
      <c r="H2" s="99" t="s">
        <v>145</v>
      </c>
    </row>
    <row r="3" spans="2:8" x14ac:dyDescent="0.5">
      <c r="B3" s="97"/>
      <c r="C3" s="98" t="s">
        <v>147</v>
      </c>
      <c r="D3" s="97"/>
      <c r="E3" s="100"/>
      <c r="F3" s="97"/>
      <c r="G3" s="98" t="s">
        <v>148</v>
      </c>
      <c r="H3" s="97"/>
    </row>
    <row r="4" spans="2:8" x14ac:dyDescent="0.5">
      <c r="B4" s="97"/>
      <c r="C4" s="98"/>
      <c r="D4" s="97"/>
      <c r="E4" s="100"/>
      <c r="F4" s="97"/>
      <c r="G4" s="98"/>
      <c r="H4" s="97"/>
    </row>
    <row r="5" spans="2:8" x14ac:dyDescent="0.5">
      <c r="B5" s="97">
        <v>11010</v>
      </c>
      <c r="C5" s="97" t="s">
        <v>149</v>
      </c>
      <c r="D5" s="102"/>
      <c r="E5" s="100"/>
      <c r="F5" s="97">
        <v>21010</v>
      </c>
      <c r="G5" s="97" t="s">
        <v>150</v>
      </c>
      <c r="H5" s="102"/>
    </row>
    <row r="6" spans="2:8" x14ac:dyDescent="0.5">
      <c r="B6" s="97">
        <v>11050</v>
      </c>
      <c r="C6" s="97" t="s">
        <v>151</v>
      </c>
      <c r="D6" s="102"/>
      <c r="E6" s="100"/>
      <c r="F6" s="97">
        <v>21020</v>
      </c>
      <c r="G6" s="97" t="s">
        <v>152</v>
      </c>
      <c r="H6" s="102"/>
    </row>
    <row r="7" spans="2:8" x14ac:dyDescent="0.5">
      <c r="B7" s="97">
        <v>11060</v>
      </c>
      <c r="C7" s="97" t="s">
        <v>153</v>
      </c>
      <c r="D7" s="102"/>
      <c r="E7" s="100"/>
      <c r="F7" s="97">
        <v>21040</v>
      </c>
      <c r="G7" s="97" t="s">
        <v>154</v>
      </c>
      <c r="H7" s="97"/>
    </row>
    <row r="8" spans="2:8" x14ac:dyDescent="0.5">
      <c r="B8" s="97">
        <v>11070</v>
      </c>
      <c r="C8" s="97" t="s">
        <v>155</v>
      </c>
      <c r="D8" s="102"/>
      <c r="E8" s="100"/>
      <c r="F8" s="97">
        <v>21050</v>
      </c>
      <c r="G8" s="97" t="s">
        <v>156</v>
      </c>
      <c r="H8" s="102"/>
    </row>
    <row r="9" spans="2:8" x14ac:dyDescent="0.5">
      <c r="B9" s="97">
        <v>11080</v>
      </c>
      <c r="C9" s="97" t="s">
        <v>157</v>
      </c>
      <c r="D9" s="102"/>
      <c r="E9" s="100"/>
      <c r="F9" s="97">
        <v>21060</v>
      </c>
      <c r="G9" s="97" t="s">
        <v>158</v>
      </c>
      <c r="H9" s="102"/>
    </row>
    <row r="10" spans="2:8" x14ac:dyDescent="0.5">
      <c r="B10" s="97">
        <v>11090</v>
      </c>
      <c r="C10" s="97" t="s">
        <v>159</v>
      </c>
      <c r="D10" s="102"/>
      <c r="E10" s="100"/>
      <c r="F10" s="97">
        <v>21070</v>
      </c>
      <c r="G10" s="97" t="s">
        <v>160</v>
      </c>
      <c r="H10" s="102"/>
    </row>
    <row r="11" spans="2:8" x14ac:dyDescent="0.5">
      <c r="B11" s="97">
        <v>11100</v>
      </c>
      <c r="C11" s="97" t="s">
        <v>161</v>
      </c>
      <c r="D11" s="102"/>
      <c r="E11" s="100"/>
      <c r="F11" s="97">
        <v>21080</v>
      </c>
      <c r="G11" s="97" t="s">
        <v>162</v>
      </c>
      <c r="H11" s="97"/>
    </row>
    <row r="12" spans="2:8" x14ac:dyDescent="0.5">
      <c r="B12" s="97">
        <v>11110</v>
      </c>
      <c r="C12" s="97" t="s">
        <v>163</v>
      </c>
      <c r="D12" s="102"/>
      <c r="E12" s="100"/>
      <c r="F12" s="98"/>
      <c r="G12" s="98"/>
      <c r="H12" s="98"/>
    </row>
    <row r="13" spans="2:8" x14ac:dyDescent="0.5">
      <c r="B13" s="103"/>
      <c r="C13" s="104" t="s">
        <v>164</v>
      </c>
      <c r="D13" s="105">
        <f>SUM(D5:D12)</f>
        <v>0</v>
      </c>
      <c r="E13" s="100"/>
      <c r="F13" s="103"/>
      <c r="G13" s="106" t="s">
        <v>165</v>
      </c>
      <c r="H13" s="105">
        <f>SUM(H5:H12)</f>
        <v>0</v>
      </c>
    </row>
    <row r="14" spans="2:8" x14ac:dyDescent="0.5">
      <c r="B14" s="97"/>
      <c r="C14" s="107"/>
      <c r="D14" s="97"/>
      <c r="E14" s="100"/>
      <c r="F14" s="97"/>
      <c r="G14" s="98"/>
      <c r="H14" s="98"/>
    </row>
    <row r="15" spans="2:8" x14ac:dyDescent="0.5">
      <c r="B15" s="97"/>
      <c r="C15" s="97"/>
      <c r="D15" s="97"/>
      <c r="E15" s="100"/>
      <c r="F15" s="97"/>
      <c r="G15" s="98" t="s">
        <v>166</v>
      </c>
      <c r="H15" s="97"/>
    </row>
    <row r="16" spans="2:8" x14ac:dyDescent="0.5">
      <c r="B16" s="97"/>
      <c r="C16" s="98"/>
      <c r="D16" s="97"/>
      <c r="E16" s="100"/>
      <c r="F16" s="97">
        <v>22010</v>
      </c>
      <c r="G16" s="97" t="s">
        <v>167</v>
      </c>
      <c r="H16" s="97"/>
    </row>
    <row r="17" spans="2:8" x14ac:dyDescent="0.5">
      <c r="B17" s="97"/>
      <c r="C17" s="98" t="s">
        <v>168</v>
      </c>
      <c r="D17" s="97"/>
      <c r="E17" s="100"/>
      <c r="F17" s="97">
        <v>22020</v>
      </c>
      <c r="G17" s="97" t="s">
        <v>169</v>
      </c>
      <c r="H17" s="97"/>
    </row>
    <row r="18" spans="2:8" x14ac:dyDescent="0.5">
      <c r="B18" s="97">
        <v>12010</v>
      </c>
      <c r="C18" s="97" t="s">
        <v>170</v>
      </c>
      <c r="D18" s="102"/>
      <c r="E18" s="100"/>
      <c r="F18" s="97">
        <v>22040</v>
      </c>
      <c r="G18" s="97" t="s">
        <v>171</v>
      </c>
      <c r="H18" s="97"/>
    </row>
    <row r="19" spans="2:8" x14ac:dyDescent="0.5">
      <c r="B19" s="97">
        <v>12040</v>
      </c>
      <c r="C19" s="97" t="s">
        <v>172</v>
      </c>
      <c r="D19" s="97"/>
      <c r="E19" s="100"/>
      <c r="F19" s="97">
        <v>22050</v>
      </c>
      <c r="G19" s="97" t="s">
        <v>173</v>
      </c>
      <c r="H19" s="97"/>
    </row>
    <row r="20" spans="2:8" x14ac:dyDescent="0.5">
      <c r="B20" s="97">
        <v>12050</v>
      </c>
      <c r="C20" s="97" t="s">
        <v>174</v>
      </c>
      <c r="D20" s="97"/>
      <c r="E20" s="100"/>
      <c r="F20" s="97">
        <v>22060</v>
      </c>
      <c r="G20" s="97" t="s">
        <v>175</v>
      </c>
      <c r="H20" s="102"/>
    </row>
    <row r="21" spans="2:8" x14ac:dyDescent="0.5">
      <c r="B21" s="97">
        <v>12060</v>
      </c>
      <c r="C21" s="97" t="s">
        <v>176</v>
      </c>
      <c r="D21" s="97"/>
      <c r="E21" s="100"/>
      <c r="F21" s="97">
        <v>22070</v>
      </c>
      <c r="G21" s="97" t="s">
        <v>177</v>
      </c>
      <c r="H21" s="97"/>
    </row>
    <row r="22" spans="2:8" x14ac:dyDescent="0.5">
      <c r="B22" s="97">
        <v>12070</v>
      </c>
      <c r="C22" s="97" t="s">
        <v>178</v>
      </c>
      <c r="D22" s="108"/>
      <c r="E22" s="100"/>
      <c r="F22" s="103"/>
      <c r="G22" s="106" t="s">
        <v>179</v>
      </c>
      <c r="H22" s="105">
        <f>SUM(H16:H21)</f>
        <v>0</v>
      </c>
    </row>
    <row r="23" spans="2:8" x14ac:dyDescent="0.5">
      <c r="B23" s="97">
        <v>12080</v>
      </c>
      <c r="C23" s="97" t="s">
        <v>180</v>
      </c>
      <c r="D23" s="102"/>
      <c r="E23" s="100"/>
      <c r="F23" s="97"/>
      <c r="G23" s="98"/>
      <c r="H23" s="98"/>
    </row>
    <row r="24" spans="2:8" x14ac:dyDescent="0.5">
      <c r="B24" s="97">
        <v>12090</v>
      </c>
      <c r="C24" s="97" t="s">
        <v>181</v>
      </c>
      <c r="D24" s="97"/>
      <c r="E24" s="100"/>
      <c r="F24" s="103"/>
      <c r="G24" s="106" t="s">
        <v>182</v>
      </c>
      <c r="H24" s="105"/>
    </row>
    <row r="25" spans="2:8" x14ac:dyDescent="0.5">
      <c r="B25" s="97">
        <v>12100</v>
      </c>
      <c r="C25" s="97" t="s">
        <v>183</v>
      </c>
      <c r="D25" s="102"/>
      <c r="E25" s="100"/>
      <c r="F25" s="97"/>
      <c r="G25" s="98"/>
      <c r="H25" s="98"/>
    </row>
    <row r="26" spans="2:8" x14ac:dyDescent="0.5">
      <c r="B26" s="97">
        <v>12105</v>
      </c>
      <c r="C26" s="97" t="s">
        <v>184</v>
      </c>
      <c r="D26" s="102"/>
      <c r="E26" s="100"/>
      <c r="F26" s="97"/>
      <c r="G26" s="98" t="s">
        <v>58</v>
      </c>
      <c r="H26" s="98"/>
    </row>
    <row r="27" spans="2:8" x14ac:dyDescent="0.5">
      <c r="B27" s="97">
        <v>12110</v>
      </c>
      <c r="C27" s="97" t="s">
        <v>185</v>
      </c>
      <c r="D27" s="97"/>
      <c r="E27" s="100"/>
      <c r="F27" s="97">
        <v>23010</v>
      </c>
      <c r="G27" s="97" t="s">
        <v>186</v>
      </c>
      <c r="H27" s="102"/>
    </row>
    <row r="28" spans="2:8" x14ac:dyDescent="0.5">
      <c r="B28" s="97">
        <v>12120</v>
      </c>
      <c r="C28" s="97" t="s">
        <v>187</v>
      </c>
      <c r="D28" s="102"/>
      <c r="E28" s="100"/>
      <c r="F28" s="97">
        <v>23020</v>
      </c>
      <c r="G28" s="97" t="s">
        <v>188</v>
      </c>
      <c r="H28" s="102"/>
    </row>
    <row r="29" spans="2:8" x14ac:dyDescent="0.5">
      <c r="B29" s="97">
        <v>12130</v>
      </c>
      <c r="C29" s="97" t="s">
        <v>189</v>
      </c>
      <c r="D29" s="102"/>
      <c r="E29" s="100"/>
      <c r="F29" s="97">
        <v>23040</v>
      </c>
      <c r="G29" s="97" t="s">
        <v>59</v>
      </c>
      <c r="H29" s="97"/>
    </row>
    <row r="30" spans="2:8" x14ac:dyDescent="0.5">
      <c r="B30" s="97"/>
      <c r="C30" s="97"/>
      <c r="D30" s="97"/>
      <c r="E30" s="100"/>
      <c r="F30" s="97">
        <v>23050</v>
      </c>
      <c r="G30" s="97" t="s">
        <v>190</v>
      </c>
      <c r="H30" s="102"/>
    </row>
    <row r="31" spans="2:8" x14ac:dyDescent="0.5">
      <c r="B31" s="103"/>
      <c r="C31" s="106" t="s">
        <v>341</v>
      </c>
      <c r="D31" s="105">
        <f>SUM(D18:D30)</f>
        <v>0</v>
      </c>
      <c r="E31" s="100"/>
      <c r="F31" s="110"/>
      <c r="G31" s="110" t="s">
        <v>191</v>
      </c>
      <c r="H31" s="105">
        <f>SUM(H27:H30)</f>
        <v>0</v>
      </c>
    </row>
    <row r="32" spans="2:8" x14ac:dyDescent="0.5">
      <c r="B32" s="97"/>
      <c r="C32" s="98"/>
      <c r="D32" s="109"/>
      <c r="E32" s="100"/>
      <c r="F32" s="97"/>
      <c r="G32" s="97"/>
      <c r="H32" s="102"/>
    </row>
    <row r="33" spans="2:8" x14ac:dyDescent="0.5">
      <c r="B33" s="103"/>
      <c r="C33" s="106" t="s">
        <v>192</v>
      </c>
      <c r="D33" s="105">
        <f>+D31+D13</f>
        <v>0</v>
      </c>
      <c r="E33" s="100"/>
      <c r="F33" s="103"/>
      <c r="G33" s="106" t="s">
        <v>182</v>
      </c>
      <c r="H33" s="105">
        <f>+H31+H22+H13</f>
        <v>0</v>
      </c>
    </row>
    <row r="36" spans="2:8" x14ac:dyDescent="0.5">
      <c r="G36" s="111" t="s">
        <v>193</v>
      </c>
      <c r="H36" s="112">
        <f>+D33-H33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Alternativas</vt:lpstr>
      <vt:lpstr>Inversiones</vt:lpstr>
      <vt:lpstr>Deterioro</vt:lpstr>
      <vt:lpstr>00 Balance1</vt:lpstr>
      <vt:lpstr>00 Rubro1</vt:lpstr>
      <vt:lpstr>01 balance 2</vt:lpstr>
      <vt:lpstr>01 Rubro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Andrés Filgueira</dc:creator>
  <cp:lastModifiedBy>Carlos Andrés Filgueira</cp:lastModifiedBy>
  <dcterms:created xsi:type="dcterms:W3CDTF">2025-05-26T21:12:20Z</dcterms:created>
  <dcterms:modified xsi:type="dcterms:W3CDTF">2025-05-27T00:46:26Z</dcterms:modified>
</cp:coreProperties>
</file>