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170" documentId="8_{2927BB7D-F2DE-49DA-BCC3-D855CABFBCC1}" xr6:coauthVersionLast="47" xr6:coauthVersionMax="47" xr10:uidLastSave="{1297764A-F23C-4E88-841F-6F08890E7F9C}"/>
  <bookViews>
    <workbookView xWindow="10305" yWindow="-11640" windowWidth="20640" windowHeight="11040" xr2:uid="{F47D9356-D125-4550-B58C-53F3AF060A54}"/>
  </bookViews>
  <sheets>
    <sheet name="Hoja1" sheetId="19" r:id="rId1"/>
    <sheet name="Hoja2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19" l="1"/>
  <c r="H47" i="19"/>
  <c r="F46" i="19"/>
  <c r="T45" i="19"/>
  <c r="H44" i="19"/>
  <c r="F43" i="19"/>
  <c r="T41" i="19"/>
  <c r="T40" i="19"/>
  <c r="T37" i="19"/>
  <c r="P40" i="19"/>
  <c r="P38" i="19"/>
  <c r="P37" i="19"/>
  <c r="P36" i="19"/>
  <c r="P35" i="19"/>
  <c r="P34" i="19"/>
  <c r="T36" i="19"/>
  <c r="L39" i="19"/>
  <c r="L38" i="19"/>
  <c r="L37" i="19"/>
  <c r="L36" i="19"/>
  <c r="L35" i="19"/>
  <c r="T35" i="19"/>
  <c r="H39" i="19"/>
  <c r="H38" i="19"/>
  <c r="H37" i="19"/>
  <c r="H36" i="19"/>
  <c r="H35" i="19"/>
  <c r="T34" i="19"/>
  <c r="D40" i="19"/>
  <c r="D39" i="19"/>
  <c r="D38" i="19"/>
  <c r="D36" i="19"/>
  <c r="T29" i="19"/>
  <c r="P26" i="19"/>
  <c r="L29" i="19"/>
  <c r="L27" i="19"/>
  <c r="H28" i="19"/>
  <c r="T28" i="19"/>
  <c r="P28" i="19"/>
  <c r="L28" i="19"/>
  <c r="H29" i="19"/>
  <c r="H26" i="19"/>
  <c r="T24" i="19"/>
  <c r="P25" i="19"/>
  <c r="P24" i="19"/>
  <c r="L25" i="19"/>
  <c r="L24" i="19"/>
  <c r="H25" i="19"/>
  <c r="T30" i="19"/>
  <c r="T25" i="19"/>
  <c r="P29" i="19"/>
  <c r="L26" i="19"/>
  <c r="H24" i="19"/>
  <c r="T27" i="19"/>
  <c r="T26" i="19"/>
  <c r="P30" i="19"/>
  <c r="P27" i="19"/>
  <c r="L30" i="19"/>
  <c r="H30" i="19"/>
  <c r="H27" i="19"/>
  <c r="D30" i="19"/>
  <c r="D28" i="19"/>
  <c r="D26" i="19"/>
  <c r="D27" i="19"/>
  <c r="D25" i="19"/>
  <c r="D29" i="19"/>
  <c r="D24" i="19"/>
  <c r="R52" i="19" l="1"/>
  <c r="T49" i="19"/>
  <c r="T52" i="19" s="1"/>
  <c r="T53" i="19" s="1"/>
  <c r="B46" i="19"/>
  <c r="N43" i="19"/>
  <c r="T31" i="19"/>
  <c r="T43" i="19" s="1"/>
  <c r="L31" i="19"/>
  <c r="H31" i="19"/>
  <c r="D31" i="19"/>
  <c r="T19" i="19"/>
  <c r="P19" i="19"/>
  <c r="L19" i="19"/>
  <c r="H19" i="19"/>
  <c r="D19" i="19"/>
  <c r="L41" i="19" l="1"/>
  <c r="P41" i="19"/>
  <c r="D41" i="19"/>
  <c r="H41" i="19"/>
  <c r="P31" i="19"/>
  <c r="P43" i="19" s="1"/>
  <c r="P44" i="19" l="1"/>
  <c r="P45" i="19" s="1"/>
  <c r="T44" i="19"/>
  <c r="R47" i="19" l="1"/>
</calcChain>
</file>

<file path=xl/sharedStrings.xml><?xml version="1.0" encoding="utf-8"?>
<sst xmlns="http://schemas.openxmlformats.org/spreadsheetml/2006/main" count="157" uniqueCount="77">
  <si>
    <t>Vcto.</t>
  </si>
  <si>
    <t>ID</t>
  </si>
  <si>
    <t>Total</t>
  </si>
  <si>
    <t>Matriz de Riesgo</t>
  </si>
  <si>
    <t>31.12.2024</t>
  </si>
  <si>
    <t>30.12.2024</t>
  </si>
  <si>
    <t>17.01.2025</t>
  </si>
  <si>
    <t>31.12.2023</t>
  </si>
  <si>
    <t>30.10.2022</t>
  </si>
  <si>
    <t>17.01.2024</t>
  </si>
  <si>
    <t>13.01.2024</t>
  </si>
  <si>
    <t>31.12.2022</t>
  </si>
  <si>
    <t>13.01.2023</t>
  </si>
  <si>
    <t>30.10.2020</t>
  </si>
  <si>
    <t>31.12.2021</t>
  </si>
  <si>
    <t>30.01.2022</t>
  </si>
  <si>
    <t>31.12.2020</t>
  </si>
  <si>
    <t>Deterioro de cuentas por cobrar, realizar el cálculo de deterioro de cuentas por cobrar al 01.01.2024 aplicando NIIF 1 y al 31.12.2024 Full NIIF</t>
  </si>
  <si>
    <t>30.12.2021</t>
  </si>
  <si>
    <t>30.01.2021</t>
  </si>
  <si>
    <t>30.05.2020</t>
  </si>
  <si>
    <t>15.11.2020</t>
  </si>
  <si>
    <t>15.12.2019</t>
  </si>
  <si>
    <t>21.01.2021</t>
  </si>
  <si>
    <t>17.10.2019</t>
  </si>
  <si>
    <t>20.01.2021</t>
  </si>
  <si>
    <t>17.01.2022</t>
  </si>
  <si>
    <t>13.09.2021</t>
  </si>
  <si>
    <t>15.04.2021</t>
  </si>
  <si>
    <t>30.12.2022</t>
  </si>
  <si>
    <t>10.08.2022</t>
  </si>
  <si>
    <t>15.07.2022</t>
  </si>
  <si>
    <t>30.07.2023</t>
  </si>
  <si>
    <t>11.02.2023</t>
  </si>
  <si>
    <t>15.11.2023</t>
  </si>
  <si>
    <t>15.01.2025</t>
  </si>
  <si>
    <t>30.10.2024</t>
  </si>
  <si>
    <t>30.01.2024</t>
  </si>
  <si>
    <t>11.09.2024</t>
  </si>
  <si>
    <t>2020 - 2021</t>
  </si>
  <si>
    <t>2021 - 2022</t>
  </si>
  <si>
    <t>2022 - 2023</t>
  </si>
  <si>
    <t>2023 - 2024</t>
  </si>
  <si>
    <t>TR</t>
  </si>
  <si>
    <t>Monto</t>
  </si>
  <si>
    <t>Promedio</t>
  </si>
  <si>
    <t>Bce</t>
  </si>
  <si>
    <t>Resultados acumulados</t>
  </si>
  <si>
    <t>Deterioro cuentas por cobrar</t>
  </si>
  <si>
    <t>Deterioro</t>
  </si>
  <si>
    <t>S1</t>
  </si>
  <si>
    <t>CL</t>
  </si>
  <si>
    <t>S2</t>
  </si>
  <si>
    <t>S3</t>
  </si>
  <si>
    <t>EXAMEN</t>
  </si>
  <si>
    <t>LUNES</t>
  </si>
  <si>
    <t>A28</t>
  </si>
  <si>
    <t>APUNTE</t>
  </si>
  <si>
    <t>Alternativas</t>
  </si>
  <si>
    <t>Preguntas normales</t>
  </si>
  <si>
    <t>Ejercicios</t>
  </si>
  <si>
    <t>Inversiones</t>
  </si>
  <si>
    <t>Acciones</t>
  </si>
  <si>
    <t>Forward</t>
  </si>
  <si>
    <t>Tipo de cambio</t>
  </si>
  <si>
    <t>Fondos Mutuos</t>
  </si>
  <si>
    <t>Por vencer</t>
  </si>
  <si>
    <t>Oct-Nov - Dic</t>
  </si>
  <si>
    <t>90 días</t>
  </si>
  <si>
    <t>jul-ag-sept</t>
  </si>
  <si>
    <t>En- Jun</t>
  </si>
  <si>
    <t>Más 1 año</t>
  </si>
  <si>
    <t>18 puntos</t>
  </si>
  <si>
    <t>Debe</t>
  </si>
  <si>
    <t>Haber</t>
  </si>
  <si>
    <t>NIIF 1</t>
  </si>
  <si>
    <t>NIIF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</si>
</sst>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sz val="12"/>
      <color rgb="FF000000"/>
      <name val="Georgia"/>
      <family val="1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/>
    <xf numFmtId="3" fontId="2" fillId="2" borderId="7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1" fillId="2" borderId="8" xfId="0" applyNumberFormat="1" applyFont="1" applyFill="1" applyBorder="1"/>
    <xf numFmtId="41" fontId="1" fillId="2" borderId="0" xfId="1" applyFont="1" applyFill="1"/>
    <xf numFmtId="41" fontId="1" fillId="2" borderId="1" xfId="0" applyNumberFormat="1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41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41" fontId="1" fillId="2" borderId="7" xfId="0" applyNumberFormat="1" applyFont="1" applyFill="1" applyBorder="1"/>
    <xf numFmtId="0" fontId="1" fillId="3" borderId="0" xfId="0" applyFont="1" applyFill="1"/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20" fontId="0" fillId="0" borderId="22" xfId="0" applyNumberFormat="1" applyBorder="1"/>
    <xf numFmtId="20" fontId="0" fillId="0" borderId="7" xfId="0" applyNumberFormat="1" applyBorder="1"/>
    <xf numFmtId="20" fontId="7" fillId="0" borderId="17" xfId="0" applyNumberFormat="1" applyFont="1" applyBorder="1"/>
    <xf numFmtId="0" fontId="7" fillId="0" borderId="18" xfId="0" applyFont="1" applyBorder="1"/>
    <xf numFmtId="0" fontId="0" fillId="0" borderId="20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4" fillId="2" borderId="0" xfId="0" applyFont="1" applyFill="1" applyBorder="1" applyAlignment="1">
      <alignment horizontal="left" vertical="center" wrapText="1"/>
    </xf>
    <xf numFmtId="9" fontId="4" fillId="2" borderId="0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2" fontId="1" fillId="3" borderId="8" xfId="0" applyNumberFormat="1" applyFont="1" applyFill="1" applyBorder="1"/>
    <xf numFmtId="0" fontId="4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1" fillId="4" borderId="0" xfId="0" applyFont="1" applyFill="1"/>
    <xf numFmtId="3" fontId="1" fillId="4" borderId="0" xfId="0" applyNumberFormat="1" applyFont="1" applyFill="1"/>
    <xf numFmtId="41" fontId="8" fillId="2" borderId="0" xfId="1" applyFont="1" applyFill="1"/>
    <xf numFmtId="0" fontId="1" fillId="3" borderId="2" xfId="0" applyFont="1" applyFill="1" applyBorder="1"/>
    <xf numFmtId="0" fontId="1" fillId="3" borderId="3" xfId="0" applyFont="1" applyFill="1" applyBorder="1"/>
    <xf numFmtId="41" fontId="1" fillId="3" borderId="1" xfId="0" applyNumberFormat="1" applyFont="1" applyFill="1" applyBorder="1"/>
    <xf numFmtId="0" fontId="4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right" vertical="center"/>
    </xf>
    <xf numFmtId="3" fontId="5" fillId="5" borderId="7" xfId="0" applyNumberFormat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center" vertical="center"/>
    </xf>
    <xf numFmtId="3" fontId="1" fillId="5" borderId="0" xfId="0" applyNumberFormat="1" applyFont="1" applyFill="1"/>
    <xf numFmtId="41" fontId="1" fillId="5" borderId="1" xfId="0" applyNumberFormat="1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41" fontId="1" fillId="5" borderId="7" xfId="0" applyNumberFormat="1" applyFont="1" applyFill="1" applyBorder="1"/>
    <xf numFmtId="0" fontId="1" fillId="5" borderId="20" xfId="0" applyFont="1" applyFill="1" applyBorder="1"/>
    <xf numFmtId="0" fontId="1" fillId="5" borderId="0" xfId="0" applyFont="1" applyFill="1"/>
    <xf numFmtId="41" fontId="1" fillId="5" borderId="0" xfId="0" applyNumberFormat="1" applyFont="1" applyFill="1"/>
    <xf numFmtId="0" fontId="1" fillId="5" borderId="5" xfId="0" applyFont="1" applyFill="1" applyBorder="1"/>
    <xf numFmtId="0" fontId="0" fillId="5" borderId="22" xfId="0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39</xdr:row>
      <xdr:rowOff>142875</xdr:rowOff>
    </xdr:from>
    <xdr:to>
      <xdr:col>19</xdr:col>
      <xdr:colOff>714375</xdr:colOff>
      <xdr:row>43</xdr:row>
      <xdr:rowOff>95250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20E16AFA-7386-0B9F-31E9-8BC3B1259506}"/>
            </a:ext>
          </a:extLst>
        </xdr:cNvPr>
        <xdr:cNvCxnSpPr/>
      </xdr:nvCxnSpPr>
      <xdr:spPr>
        <a:xfrm flipV="1">
          <a:off x="10172700" y="7858125"/>
          <a:ext cx="2057400" cy="7429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1047750</xdr:colOff>
      <xdr:row>40</xdr:row>
      <xdr:rowOff>180975</xdr:rowOff>
    </xdr:from>
    <xdr:to>
      <xdr:col>19</xdr:col>
      <xdr:colOff>1190625</xdr:colOff>
      <xdr:row>43</xdr:row>
      <xdr:rowOff>114300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D9AE9686-3019-45C5-B75D-BF695A68966F}"/>
            </a:ext>
          </a:extLst>
        </xdr:cNvPr>
        <xdr:cNvCxnSpPr/>
      </xdr:nvCxnSpPr>
      <xdr:spPr>
        <a:xfrm flipH="1" flipV="1">
          <a:off x="12563475" y="8096250"/>
          <a:ext cx="142875" cy="523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E80A-903D-4F5E-AD82-F4A2F36D9E0D}">
  <dimension ref="B2:V53"/>
  <sheetViews>
    <sheetView tabSelected="1" topLeftCell="A32" workbookViewId="0">
      <selection activeCell="H14" sqref="H14"/>
    </sheetView>
  </sheetViews>
  <sheetFormatPr baseColWidth="10" defaultColWidth="11.53125" defaultRowHeight="15" x14ac:dyDescent="0.4"/>
  <cols>
    <col min="1" max="1" width="2.796875" style="1" customWidth="1"/>
    <col min="2" max="2" width="16.73046875" style="1" customWidth="1"/>
    <col min="3" max="3" width="8.6640625" style="1" customWidth="1"/>
    <col min="4" max="4" width="13.86328125" style="1" bestFit="1" customWidth="1"/>
    <col min="5" max="5" width="2.1328125" style="1" customWidth="1"/>
    <col min="6" max="6" width="13.53125" style="1" bestFit="1" customWidth="1"/>
    <col min="7" max="7" width="4.1328125" style="1" bestFit="1" customWidth="1"/>
    <col min="8" max="8" width="14.1328125" style="1" bestFit="1" customWidth="1"/>
    <col min="9" max="9" width="2.1328125" style="1" customWidth="1"/>
    <col min="10" max="10" width="12.46484375" style="1" bestFit="1" customWidth="1"/>
    <col min="11" max="11" width="4.1328125" style="1" bestFit="1" customWidth="1"/>
    <col min="12" max="12" width="14.06640625" style="1" bestFit="1" customWidth="1"/>
    <col min="13" max="13" width="2.1328125" style="1" customWidth="1"/>
    <col min="14" max="14" width="12.1328125" style="1" bestFit="1" customWidth="1"/>
    <col min="15" max="15" width="4.1328125" style="1" bestFit="1" customWidth="1"/>
    <col min="16" max="16" width="14.1328125" style="1" bestFit="1" customWidth="1"/>
    <col min="17" max="17" width="1.796875" style="1" customWidth="1"/>
    <col min="18" max="18" width="12.796875" style="1" bestFit="1" customWidth="1"/>
    <col min="19" max="19" width="4.86328125" style="1" bestFit="1" customWidth="1"/>
    <col min="20" max="20" width="17.06640625" style="1" bestFit="1" customWidth="1"/>
    <col min="21" max="21" width="13.53125" style="1" bestFit="1" customWidth="1"/>
    <col min="22" max="16384" width="11.53125" style="1"/>
  </cols>
  <sheetData>
    <row r="2" spans="2:20" x14ac:dyDescent="0.4">
      <c r="B2" s="37" t="s">
        <v>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</row>
    <row r="3" spans="2:20" x14ac:dyDescent="0.4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2:20" x14ac:dyDescent="0.4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0" x14ac:dyDescent="0.4">
      <c r="B5" s="60" t="s">
        <v>66</v>
      </c>
      <c r="C5" s="61">
        <v>0.02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x14ac:dyDescent="0.4">
      <c r="B6" s="60" t="s">
        <v>67</v>
      </c>
      <c r="C6" s="61">
        <v>0.05</v>
      </c>
      <c r="D6" s="60" t="s">
        <v>68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2:20" x14ac:dyDescent="0.4">
      <c r="B7" s="60" t="s">
        <v>69</v>
      </c>
      <c r="C7" s="61">
        <v>0.2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2:20" x14ac:dyDescent="0.4">
      <c r="B8" s="60" t="s">
        <v>70</v>
      </c>
      <c r="C8" s="61">
        <v>0.5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2:20" x14ac:dyDescent="0.4">
      <c r="B9" s="60" t="s">
        <v>71</v>
      </c>
      <c r="C9" s="61">
        <v>1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2:20" ht="15.4" thickBot="1" x14ac:dyDescent="0.45"/>
    <row r="11" spans="2:20" ht="15.4" thickBot="1" x14ac:dyDescent="0.45">
      <c r="B11" s="14" t="s">
        <v>0</v>
      </c>
      <c r="C11" s="15" t="s">
        <v>1</v>
      </c>
      <c r="D11" s="15" t="s">
        <v>16</v>
      </c>
      <c r="E11" s="13"/>
      <c r="F11" s="15" t="s">
        <v>0</v>
      </c>
      <c r="G11" s="15" t="s">
        <v>1</v>
      </c>
      <c r="H11" s="15" t="s">
        <v>14</v>
      </c>
      <c r="I11" s="13"/>
      <c r="J11" s="15" t="s">
        <v>0</v>
      </c>
      <c r="K11" s="15" t="s">
        <v>1</v>
      </c>
      <c r="L11" s="15" t="s">
        <v>11</v>
      </c>
      <c r="M11" s="13"/>
      <c r="N11" s="15" t="s">
        <v>0</v>
      </c>
      <c r="O11" s="15" t="s">
        <v>1</v>
      </c>
      <c r="P11" s="15" t="s">
        <v>7</v>
      </c>
      <c r="Q11" s="13"/>
      <c r="R11" s="15" t="s">
        <v>0</v>
      </c>
      <c r="S11" s="15" t="s">
        <v>1</v>
      </c>
      <c r="T11" s="15" t="s">
        <v>4</v>
      </c>
    </row>
    <row r="12" spans="2:20" ht="15.4" thickBot="1" x14ac:dyDescent="0.45">
      <c r="B12" s="4" t="s">
        <v>19</v>
      </c>
      <c r="C12" s="5">
        <v>1</v>
      </c>
      <c r="D12" s="6">
        <v>10000000</v>
      </c>
      <c r="E12" s="2"/>
      <c r="F12" s="7" t="s">
        <v>18</v>
      </c>
      <c r="G12" s="5">
        <v>1</v>
      </c>
      <c r="H12" s="6">
        <v>10000000</v>
      </c>
      <c r="I12" s="2"/>
      <c r="J12" s="7" t="s">
        <v>18</v>
      </c>
      <c r="K12" s="5">
        <v>1</v>
      </c>
      <c r="L12" s="6">
        <v>9000000</v>
      </c>
      <c r="M12" s="2"/>
      <c r="N12" s="7" t="s">
        <v>18</v>
      </c>
      <c r="O12" s="5">
        <v>1</v>
      </c>
      <c r="P12" s="6">
        <v>10000000</v>
      </c>
      <c r="Q12" s="2"/>
      <c r="R12" s="7" t="s">
        <v>18</v>
      </c>
      <c r="S12" s="5">
        <v>1</v>
      </c>
      <c r="T12" s="6">
        <v>5000000</v>
      </c>
    </row>
    <row r="13" spans="2:20" ht="15.4" thickBot="1" x14ac:dyDescent="0.45">
      <c r="B13" s="4" t="s">
        <v>13</v>
      </c>
      <c r="C13" s="5">
        <v>2</v>
      </c>
      <c r="D13" s="6">
        <v>25000000</v>
      </c>
      <c r="E13" s="2"/>
      <c r="F13" s="7" t="s">
        <v>13</v>
      </c>
      <c r="G13" s="5">
        <v>2</v>
      </c>
      <c r="H13" s="6">
        <v>18000000</v>
      </c>
      <c r="I13" s="2"/>
      <c r="J13" s="7" t="s">
        <v>13</v>
      </c>
      <c r="K13" s="5">
        <v>2</v>
      </c>
      <c r="L13" s="6">
        <v>12000000</v>
      </c>
      <c r="M13" s="2"/>
      <c r="N13" s="7" t="s">
        <v>8</v>
      </c>
      <c r="O13" s="5">
        <v>2</v>
      </c>
      <c r="P13" s="6">
        <v>9000000</v>
      </c>
      <c r="Q13" s="2"/>
      <c r="R13" s="7" t="s">
        <v>36</v>
      </c>
      <c r="S13" s="5">
        <v>2</v>
      </c>
      <c r="T13" s="6">
        <v>13000000</v>
      </c>
    </row>
    <row r="14" spans="2:20" ht="15.4" thickBot="1" x14ac:dyDescent="0.45">
      <c r="B14" s="4" t="s">
        <v>20</v>
      </c>
      <c r="C14" s="5">
        <v>6</v>
      </c>
      <c r="D14" s="6">
        <v>3000000</v>
      </c>
      <c r="E14" s="2"/>
      <c r="F14" s="7" t="s">
        <v>25</v>
      </c>
      <c r="G14" s="5">
        <v>11</v>
      </c>
      <c r="H14" s="6">
        <v>15000000</v>
      </c>
      <c r="I14" s="2"/>
      <c r="J14" s="7" t="s">
        <v>29</v>
      </c>
      <c r="K14" s="5">
        <v>15</v>
      </c>
      <c r="L14" s="6">
        <v>9000000</v>
      </c>
      <c r="M14" s="2"/>
      <c r="N14" s="7" t="s">
        <v>32</v>
      </c>
      <c r="O14" s="5">
        <v>20</v>
      </c>
      <c r="P14" s="6">
        <v>8000000</v>
      </c>
      <c r="Q14" s="2"/>
      <c r="R14" s="7" t="s">
        <v>35</v>
      </c>
      <c r="S14" s="5">
        <v>25</v>
      </c>
      <c r="T14" s="6">
        <v>19000000</v>
      </c>
    </row>
    <row r="15" spans="2:20" ht="15.4" thickBot="1" x14ac:dyDescent="0.45">
      <c r="B15" s="4" t="s">
        <v>21</v>
      </c>
      <c r="C15" s="5">
        <v>7</v>
      </c>
      <c r="D15" s="6">
        <v>2500000</v>
      </c>
      <c r="E15" s="2"/>
      <c r="F15" s="7" t="s">
        <v>26</v>
      </c>
      <c r="G15" s="5">
        <v>9</v>
      </c>
      <c r="H15" s="6">
        <v>12000000</v>
      </c>
      <c r="I15" s="2"/>
      <c r="J15" s="7" t="s">
        <v>30</v>
      </c>
      <c r="K15" s="5">
        <v>16</v>
      </c>
      <c r="L15" s="6">
        <v>12000000</v>
      </c>
      <c r="M15" s="2"/>
      <c r="N15" s="7" t="s">
        <v>10</v>
      </c>
      <c r="O15" s="5">
        <v>18</v>
      </c>
      <c r="P15" s="6">
        <v>5000000</v>
      </c>
      <c r="Q15" s="2"/>
      <c r="R15" s="7" t="s">
        <v>6</v>
      </c>
      <c r="S15" s="5">
        <v>26</v>
      </c>
      <c r="T15" s="6">
        <v>8000000</v>
      </c>
    </row>
    <row r="16" spans="2:20" ht="15.4" thickBot="1" x14ac:dyDescent="0.45">
      <c r="B16" s="4" t="s">
        <v>22</v>
      </c>
      <c r="C16" s="5">
        <v>8</v>
      </c>
      <c r="D16" s="6">
        <v>19000000</v>
      </c>
      <c r="E16" s="2"/>
      <c r="F16" s="7" t="s">
        <v>27</v>
      </c>
      <c r="G16" s="5">
        <v>7</v>
      </c>
      <c r="H16" s="6">
        <v>13000000</v>
      </c>
      <c r="I16" s="2"/>
      <c r="J16" s="7" t="s">
        <v>26</v>
      </c>
      <c r="K16" s="5">
        <v>11</v>
      </c>
      <c r="L16" s="6">
        <v>8000000</v>
      </c>
      <c r="M16" s="2"/>
      <c r="N16" s="7" t="s">
        <v>33</v>
      </c>
      <c r="O16" s="5">
        <v>22</v>
      </c>
      <c r="P16" s="6">
        <v>16000000</v>
      </c>
      <c r="Q16" s="2"/>
      <c r="R16" s="7" t="s">
        <v>37</v>
      </c>
      <c r="S16" s="5">
        <v>22</v>
      </c>
      <c r="T16" s="6">
        <v>7000000</v>
      </c>
    </row>
    <row r="17" spans="2:20" ht="15.4" thickBot="1" x14ac:dyDescent="0.45">
      <c r="B17" s="4" t="s">
        <v>23</v>
      </c>
      <c r="C17" s="5">
        <v>9</v>
      </c>
      <c r="D17" s="6">
        <v>15000000</v>
      </c>
      <c r="E17" s="2"/>
      <c r="F17" s="7" t="s">
        <v>28</v>
      </c>
      <c r="G17" s="5">
        <v>10</v>
      </c>
      <c r="H17" s="6">
        <v>8000000</v>
      </c>
      <c r="I17" s="2"/>
      <c r="J17" s="7" t="s">
        <v>31</v>
      </c>
      <c r="K17" s="5">
        <v>18</v>
      </c>
      <c r="L17" s="6">
        <v>19000000</v>
      </c>
      <c r="M17" s="2"/>
      <c r="N17" s="7" t="s">
        <v>34</v>
      </c>
      <c r="O17" s="5">
        <v>19</v>
      </c>
      <c r="P17" s="6">
        <v>19000000</v>
      </c>
      <c r="Q17" s="2"/>
      <c r="R17" s="7" t="s">
        <v>38</v>
      </c>
      <c r="S17" s="5">
        <v>19</v>
      </c>
      <c r="T17" s="6">
        <v>24000000</v>
      </c>
    </row>
    <row r="18" spans="2:20" ht="15.4" thickBot="1" x14ac:dyDescent="0.45">
      <c r="B18" s="4" t="s">
        <v>24</v>
      </c>
      <c r="C18" s="5">
        <v>10</v>
      </c>
      <c r="D18" s="6">
        <v>8000000</v>
      </c>
      <c r="E18" s="3"/>
      <c r="F18" s="7" t="s">
        <v>15</v>
      </c>
      <c r="G18" s="5">
        <v>15</v>
      </c>
      <c r="H18" s="6">
        <v>6000000</v>
      </c>
      <c r="I18" s="3"/>
      <c r="J18" s="7" t="s">
        <v>12</v>
      </c>
      <c r="K18" s="5">
        <v>19</v>
      </c>
      <c r="L18" s="6">
        <v>9000000</v>
      </c>
      <c r="M18" s="3"/>
      <c r="N18" s="7" t="s">
        <v>9</v>
      </c>
      <c r="O18" s="5">
        <v>24</v>
      </c>
      <c r="P18" s="6">
        <v>20000000</v>
      </c>
      <c r="Q18" s="3"/>
      <c r="R18" s="7" t="s">
        <v>5</v>
      </c>
      <c r="S18" s="5">
        <v>29</v>
      </c>
      <c r="T18" s="6">
        <v>12000000</v>
      </c>
    </row>
    <row r="19" spans="2:20" ht="15.4" thickBot="1" x14ac:dyDescent="0.45">
      <c r="B19" s="8" t="s">
        <v>2</v>
      </c>
      <c r="C19" s="9"/>
      <c r="D19" s="17">
        <f>SUM(D12:D18)</f>
        <v>82500000</v>
      </c>
      <c r="E19" s="3"/>
      <c r="F19" s="9" t="s">
        <v>2</v>
      </c>
      <c r="G19" s="9"/>
      <c r="H19" s="17">
        <f>SUM(H12:H18)</f>
        <v>82000000</v>
      </c>
      <c r="I19" s="3"/>
      <c r="J19" s="9" t="s">
        <v>2</v>
      </c>
      <c r="K19" s="9"/>
      <c r="L19" s="17">
        <f>SUM(L12:L18)</f>
        <v>78000000</v>
      </c>
      <c r="M19" s="3"/>
      <c r="N19" s="9" t="s">
        <v>2</v>
      </c>
      <c r="O19" s="9"/>
      <c r="P19" s="17">
        <f>SUM(P12:P18)</f>
        <v>87000000</v>
      </c>
      <c r="Q19" s="3"/>
      <c r="R19" s="9" t="s">
        <v>2</v>
      </c>
      <c r="S19" s="9"/>
      <c r="T19" s="17">
        <f>SUM(T12:T18)</f>
        <v>88000000</v>
      </c>
    </row>
    <row r="20" spans="2:20" ht="15.4" thickBot="1" x14ac:dyDescent="0.45">
      <c r="B20" s="11"/>
      <c r="C20" s="11"/>
      <c r="D20" s="12"/>
      <c r="F20" s="11"/>
      <c r="G20" s="11"/>
      <c r="H20" s="12"/>
      <c r="J20" s="11"/>
      <c r="K20" s="11"/>
      <c r="L20" s="12"/>
      <c r="N20" s="11"/>
      <c r="O20" s="11"/>
      <c r="P20" s="12"/>
      <c r="R20" s="11"/>
      <c r="S20" s="11"/>
      <c r="T20" s="12"/>
    </row>
    <row r="21" spans="2:20" ht="15.4" thickBot="1" x14ac:dyDescent="0.45">
      <c r="B21" s="43" t="s">
        <v>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5"/>
    </row>
    <row r="22" spans="2:20" ht="15.4" thickBot="1" x14ac:dyDescent="0.4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2:20" ht="15.4" thickBot="1" x14ac:dyDescent="0.45">
      <c r="B23" s="14" t="s">
        <v>0</v>
      </c>
      <c r="C23" s="15" t="s">
        <v>1</v>
      </c>
      <c r="D23" s="15" t="s">
        <v>16</v>
      </c>
      <c r="E23" s="13"/>
      <c r="F23" s="15" t="s">
        <v>0</v>
      </c>
      <c r="G23" s="15" t="s">
        <v>1</v>
      </c>
      <c r="H23" s="15" t="s">
        <v>14</v>
      </c>
      <c r="I23" s="13"/>
      <c r="J23" s="15" t="s">
        <v>0</v>
      </c>
      <c r="K23" s="15" t="s">
        <v>1</v>
      </c>
      <c r="L23" s="15" t="s">
        <v>11</v>
      </c>
      <c r="M23" s="13"/>
      <c r="N23" s="65" t="s">
        <v>0</v>
      </c>
      <c r="O23" s="65" t="s">
        <v>1</v>
      </c>
      <c r="P23" s="65" t="s">
        <v>7</v>
      </c>
      <c r="Q23" s="13"/>
      <c r="R23" s="77" t="s">
        <v>0</v>
      </c>
      <c r="S23" s="77" t="s">
        <v>1</v>
      </c>
      <c r="T23" s="77" t="s">
        <v>4</v>
      </c>
    </row>
    <row r="24" spans="2:20" s="19" customFormat="1" ht="15.4" thickBot="1" x14ac:dyDescent="0.45">
      <c r="B24" s="4" t="s">
        <v>19</v>
      </c>
      <c r="C24" s="5">
        <v>1</v>
      </c>
      <c r="D24" s="6">
        <f>+D12*0.02</f>
        <v>200000</v>
      </c>
      <c r="E24" s="2"/>
      <c r="F24" s="7" t="s">
        <v>18</v>
      </c>
      <c r="G24" s="5">
        <v>1</v>
      </c>
      <c r="H24" s="6">
        <f>+H12*0.05</f>
        <v>500000</v>
      </c>
      <c r="I24" s="2"/>
      <c r="J24" s="7" t="s">
        <v>18</v>
      </c>
      <c r="K24" s="5">
        <v>1</v>
      </c>
      <c r="L24" s="6">
        <f>+L12</f>
        <v>9000000</v>
      </c>
      <c r="M24" s="2"/>
      <c r="N24" s="66" t="s">
        <v>18</v>
      </c>
      <c r="O24" s="67">
        <v>1</v>
      </c>
      <c r="P24" s="68">
        <f>+P12</f>
        <v>10000000</v>
      </c>
      <c r="Q24" s="2"/>
      <c r="R24" s="78" t="s">
        <v>18</v>
      </c>
      <c r="S24" s="79">
        <v>1</v>
      </c>
      <c r="T24" s="80">
        <f>+T12</f>
        <v>5000000</v>
      </c>
    </row>
    <row r="25" spans="2:20" s="19" customFormat="1" ht="15.4" thickBot="1" x14ac:dyDescent="0.45">
      <c r="B25" s="4" t="s">
        <v>13</v>
      </c>
      <c r="C25" s="5">
        <v>2</v>
      </c>
      <c r="D25" s="6">
        <f>+D13*0.05</f>
        <v>1250000</v>
      </c>
      <c r="E25" s="2"/>
      <c r="F25" s="7" t="s">
        <v>13</v>
      </c>
      <c r="G25" s="5">
        <v>2</v>
      </c>
      <c r="H25" s="6">
        <f>+H13</f>
        <v>18000000</v>
      </c>
      <c r="I25" s="2"/>
      <c r="J25" s="7" t="s">
        <v>13</v>
      </c>
      <c r="K25" s="5">
        <v>2</v>
      </c>
      <c r="L25" s="6">
        <f>+L13</f>
        <v>12000000</v>
      </c>
      <c r="M25" s="2"/>
      <c r="N25" s="66" t="s">
        <v>8</v>
      </c>
      <c r="O25" s="67">
        <v>2</v>
      </c>
      <c r="P25" s="68">
        <f>+P13</f>
        <v>9000000</v>
      </c>
      <c r="Q25" s="2"/>
      <c r="R25" s="78" t="s">
        <v>36</v>
      </c>
      <c r="S25" s="79">
        <v>2</v>
      </c>
      <c r="T25" s="80">
        <f>+T13*0.05</f>
        <v>650000</v>
      </c>
    </row>
    <row r="26" spans="2:20" s="19" customFormat="1" ht="15.4" thickBot="1" x14ac:dyDescent="0.45">
      <c r="B26" s="4" t="s">
        <v>20</v>
      </c>
      <c r="C26" s="5">
        <v>6</v>
      </c>
      <c r="D26" s="6">
        <f>+D14*0.5</f>
        <v>1500000</v>
      </c>
      <c r="E26" s="2"/>
      <c r="F26" s="7" t="s">
        <v>25</v>
      </c>
      <c r="G26" s="5">
        <v>11</v>
      </c>
      <c r="H26" s="6">
        <f>+H14*0.5</f>
        <v>7500000</v>
      </c>
      <c r="I26" s="2"/>
      <c r="J26" s="7" t="s">
        <v>29</v>
      </c>
      <c r="K26" s="5">
        <v>15</v>
      </c>
      <c r="L26" s="6">
        <f>+L14*0.05</f>
        <v>450000</v>
      </c>
      <c r="M26" s="2"/>
      <c r="N26" s="66" t="s">
        <v>32</v>
      </c>
      <c r="O26" s="67">
        <v>20</v>
      </c>
      <c r="P26" s="68">
        <f>+P14*0.2</f>
        <v>1600000</v>
      </c>
      <c r="Q26" s="2"/>
      <c r="R26" s="78" t="s">
        <v>35</v>
      </c>
      <c r="S26" s="79">
        <v>25</v>
      </c>
      <c r="T26" s="80">
        <f>+T14*0.02</f>
        <v>380000</v>
      </c>
    </row>
    <row r="27" spans="2:20" s="19" customFormat="1" ht="15.4" thickBot="1" x14ac:dyDescent="0.45">
      <c r="B27" s="4" t="s">
        <v>21</v>
      </c>
      <c r="C27" s="5">
        <v>7</v>
      </c>
      <c r="D27" s="6">
        <f>+D15*0.05</f>
        <v>125000</v>
      </c>
      <c r="E27" s="2"/>
      <c r="F27" s="7" t="s">
        <v>26</v>
      </c>
      <c r="G27" s="5">
        <v>9</v>
      </c>
      <c r="H27" s="6">
        <f>+H15*0.02</f>
        <v>240000</v>
      </c>
      <c r="I27" s="2"/>
      <c r="J27" s="7" t="s">
        <v>30</v>
      </c>
      <c r="K27" s="5">
        <v>16</v>
      </c>
      <c r="L27" s="6">
        <f>+L15*0.2</f>
        <v>2400000</v>
      </c>
      <c r="M27" s="2"/>
      <c r="N27" s="66" t="s">
        <v>10</v>
      </c>
      <c r="O27" s="67">
        <v>18</v>
      </c>
      <c r="P27" s="68">
        <f>+P15*0.02</f>
        <v>100000</v>
      </c>
      <c r="Q27" s="2"/>
      <c r="R27" s="78" t="s">
        <v>6</v>
      </c>
      <c r="S27" s="79">
        <v>26</v>
      </c>
      <c r="T27" s="80">
        <f>+T15*0.02</f>
        <v>160000</v>
      </c>
    </row>
    <row r="28" spans="2:20" s="19" customFormat="1" ht="15.4" thickBot="1" x14ac:dyDescent="0.45">
      <c r="B28" s="4" t="s">
        <v>22</v>
      </c>
      <c r="C28" s="5">
        <v>8</v>
      </c>
      <c r="D28" s="6">
        <f>+D16</f>
        <v>19000000</v>
      </c>
      <c r="E28" s="2"/>
      <c r="F28" s="7" t="s">
        <v>27</v>
      </c>
      <c r="G28" s="5">
        <v>7</v>
      </c>
      <c r="H28" s="6">
        <f>+H16*0.2</f>
        <v>2600000</v>
      </c>
      <c r="I28" s="2"/>
      <c r="J28" s="7" t="s">
        <v>26</v>
      </c>
      <c r="K28" s="5">
        <v>11</v>
      </c>
      <c r="L28" s="6">
        <f>+L16*0.5</f>
        <v>4000000</v>
      </c>
      <c r="M28" s="2"/>
      <c r="N28" s="66" t="s">
        <v>33</v>
      </c>
      <c r="O28" s="67">
        <v>22</v>
      </c>
      <c r="P28" s="68">
        <f>+P16*0.5</f>
        <v>8000000</v>
      </c>
      <c r="Q28" s="2"/>
      <c r="R28" s="78" t="s">
        <v>37</v>
      </c>
      <c r="S28" s="79">
        <v>22</v>
      </c>
      <c r="T28" s="80">
        <f>+T16*0.5</f>
        <v>3500000</v>
      </c>
    </row>
    <row r="29" spans="2:20" s="19" customFormat="1" ht="15.4" thickBot="1" x14ac:dyDescent="0.45">
      <c r="B29" s="4" t="s">
        <v>23</v>
      </c>
      <c r="C29" s="5">
        <v>9</v>
      </c>
      <c r="D29" s="6">
        <f>+D17*0.02</f>
        <v>300000</v>
      </c>
      <c r="E29" s="2"/>
      <c r="F29" s="7" t="s">
        <v>28</v>
      </c>
      <c r="G29" s="5">
        <v>10</v>
      </c>
      <c r="H29" s="6">
        <f>+H17*0.5</f>
        <v>4000000</v>
      </c>
      <c r="I29" s="2"/>
      <c r="J29" s="7" t="s">
        <v>31</v>
      </c>
      <c r="K29" s="5">
        <v>18</v>
      </c>
      <c r="L29" s="6">
        <f>+L17*0.2</f>
        <v>3800000</v>
      </c>
      <c r="M29" s="2"/>
      <c r="N29" s="66" t="s">
        <v>34</v>
      </c>
      <c r="O29" s="67">
        <v>19</v>
      </c>
      <c r="P29" s="68">
        <f>+P17*0.05</f>
        <v>950000</v>
      </c>
      <c r="Q29" s="2"/>
      <c r="R29" s="78" t="s">
        <v>38</v>
      </c>
      <c r="S29" s="79">
        <v>19</v>
      </c>
      <c r="T29" s="80">
        <f>+T17*0.2</f>
        <v>4800000</v>
      </c>
    </row>
    <row r="30" spans="2:20" s="19" customFormat="1" ht="15.4" thickBot="1" x14ac:dyDescent="0.45">
      <c r="B30" s="4" t="s">
        <v>24</v>
      </c>
      <c r="C30" s="5">
        <v>10</v>
      </c>
      <c r="D30" s="6">
        <f>+D18</f>
        <v>8000000</v>
      </c>
      <c r="E30" s="3"/>
      <c r="F30" s="7" t="s">
        <v>15</v>
      </c>
      <c r="G30" s="5">
        <v>15</v>
      </c>
      <c r="H30" s="6">
        <f>+H18*0.02</f>
        <v>120000</v>
      </c>
      <c r="I30" s="3"/>
      <c r="J30" s="7" t="s">
        <v>12</v>
      </c>
      <c r="K30" s="5">
        <v>19</v>
      </c>
      <c r="L30" s="6">
        <f>+L18*0.02</f>
        <v>180000</v>
      </c>
      <c r="M30" s="3"/>
      <c r="N30" s="66" t="s">
        <v>9</v>
      </c>
      <c r="O30" s="67">
        <v>24</v>
      </c>
      <c r="P30" s="68">
        <f>+P18*0.02</f>
        <v>400000</v>
      </c>
      <c r="Q30" s="3"/>
      <c r="R30" s="78" t="s">
        <v>5</v>
      </c>
      <c r="S30" s="79">
        <v>29</v>
      </c>
      <c r="T30" s="80">
        <f>+T18*0.05</f>
        <v>600000</v>
      </c>
    </row>
    <row r="31" spans="2:20" ht="15.4" thickBot="1" x14ac:dyDescent="0.45">
      <c r="B31" s="8" t="s">
        <v>2</v>
      </c>
      <c r="C31" s="9"/>
      <c r="D31" s="10">
        <f>SUM(D24:D30)</f>
        <v>30375000</v>
      </c>
      <c r="E31" s="3"/>
      <c r="F31" s="9" t="s">
        <v>2</v>
      </c>
      <c r="G31" s="9"/>
      <c r="H31" s="10">
        <f>SUM(H24:H30)</f>
        <v>32960000</v>
      </c>
      <c r="I31" s="3"/>
      <c r="J31" s="9" t="s">
        <v>2</v>
      </c>
      <c r="K31" s="9"/>
      <c r="L31" s="10">
        <f>SUM(L24:L30)</f>
        <v>31830000</v>
      </c>
      <c r="M31" s="3"/>
      <c r="N31" s="69" t="s">
        <v>2</v>
      </c>
      <c r="O31" s="69"/>
      <c r="P31" s="70">
        <f>SUM(P24:P30)</f>
        <v>30050000</v>
      </c>
      <c r="Q31" s="3"/>
      <c r="R31" s="81" t="s">
        <v>2</v>
      </c>
      <c r="S31" s="81"/>
      <c r="T31" s="82">
        <f>SUM(T24:T30)</f>
        <v>15090000</v>
      </c>
    </row>
    <row r="32" spans="2:20" ht="15.4" thickBot="1" x14ac:dyDescent="0.45"/>
    <row r="33" spans="2:22" ht="15.4" thickBot="1" x14ac:dyDescent="0.45">
      <c r="B33" s="43" t="s">
        <v>39</v>
      </c>
      <c r="C33" s="44"/>
      <c r="D33" s="45"/>
      <c r="F33" s="43" t="s">
        <v>40</v>
      </c>
      <c r="G33" s="44"/>
      <c r="H33" s="45"/>
      <c r="J33" s="43" t="s">
        <v>41</v>
      </c>
      <c r="K33" s="44"/>
      <c r="L33" s="45"/>
      <c r="N33" s="43" t="s">
        <v>42</v>
      </c>
      <c r="O33" s="44"/>
      <c r="P33" s="45"/>
      <c r="R33" s="22" t="s">
        <v>43</v>
      </c>
      <c r="S33" s="23"/>
      <c r="T33" s="24" t="s">
        <v>44</v>
      </c>
    </row>
    <row r="34" spans="2:22" ht="15.4" thickBot="1" x14ac:dyDescent="0.45">
      <c r="B34" s="4"/>
      <c r="C34" s="5">
        <v>1</v>
      </c>
      <c r="D34" s="6">
        <v>0</v>
      </c>
      <c r="F34" s="4"/>
      <c r="G34" s="5">
        <v>1</v>
      </c>
      <c r="H34" s="6">
        <v>0</v>
      </c>
      <c r="J34" s="4"/>
      <c r="K34" s="5">
        <v>1</v>
      </c>
      <c r="L34" s="6">
        <v>0</v>
      </c>
      <c r="N34" s="4"/>
      <c r="O34" s="5">
        <v>1</v>
      </c>
      <c r="P34" s="6">
        <f>+P24-T24</f>
        <v>5000000</v>
      </c>
      <c r="R34" s="20">
        <v>1</v>
      </c>
      <c r="S34" s="21"/>
      <c r="T34" s="25">
        <f>ROUND(+(D41/D31)*100,2)</f>
        <v>80.86</v>
      </c>
      <c r="U34" s="1">
        <v>5</v>
      </c>
    </row>
    <row r="35" spans="2:22" ht="15.4" thickBot="1" x14ac:dyDescent="0.45">
      <c r="B35" s="4"/>
      <c r="C35" s="5">
        <v>2</v>
      </c>
      <c r="D35" s="6">
        <v>0</v>
      </c>
      <c r="F35" s="4"/>
      <c r="G35" s="5">
        <v>2</v>
      </c>
      <c r="H35" s="6">
        <f>+H25-L25</f>
        <v>6000000</v>
      </c>
      <c r="J35" s="4"/>
      <c r="K35" s="5">
        <v>2</v>
      </c>
      <c r="L35" s="6">
        <f>+L25-P25</f>
        <v>3000000</v>
      </c>
      <c r="N35" s="4"/>
      <c r="O35" s="5">
        <v>2</v>
      </c>
      <c r="P35" s="6">
        <f>+P25-T25</f>
        <v>8350000</v>
      </c>
      <c r="R35" s="62">
        <v>2</v>
      </c>
      <c r="S35" s="63"/>
      <c r="T35" s="64">
        <f>ROUND(+(H41/H31)*100,2)</f>
        <v>49.58</v>
      </c>
      <c r="U35" s="1">
        <v>5</v>
      </c>
    </row>
    <row r="36" spans="2:22" ht="15.4" thickBot="1" x14ac:dyDescent="0.45">
      <c r="B36" s="4"/>
      <c r="C36" s="5">
        <v>6</v>
      </c>
      <c r="D36" s="6">
        <f>+D26</f>
        <v>1500000</v>
      </c>
      <c r="F36" s="4"/>
      <c r="G36" s="5">
        <v>11</v>
      </c>
      <c r="H36" s="6">
        <f>+H26-L28</f>
        <v>3500000</v>
      </c>
      <c r="J36" s="4"/>
      <c r="K36" s="5">
        <v>15</v>
      </c>
      <c r="L36" s="6">
        <f>+L26</f>
        <v>450000</v>
      </c>
      <c r="N36" s="4"/>
      <c r="O36" s="5">
        <v>20</v>
      </c>
      <c r="P36" s="6">
        <f>+P26</f>
        <v>1600000</v>
      </c>
      <c r="R36" s="62">
        <v>3</v>
      </c>
      <c r="S36" s="63"/>
      <c r="T36" s="64">
        <f>ROUND(+(L41/L31)*100,2)</f>
        <v>42.57</v>
      </c>
      <c r="U36" s="1">
        <v>5</v>
      </c>
    </row>
    <row r="37" spans="2:22" ht="15.4" thickBot="1" x14ac:dyDescent="0.45">
      <c r="B37" s="4"/>
      <c r="C37" s="5">
        <v>7</v>
      </c>
      <c r="D37" s="6">
        <v>0</v>
      </c>
      <c r="F37" s="4"/>
      <c r="G37" s="5">
        <v>9</v>
      </c>
      <c r="H37" s="6">
        <f>+H27</f>
        <v>240000</v>
      </c>
      <c r="J37" s="4"/>
      <c r="K37" s="5">
        <v>16</v>
      </c>
      <c r="L37" s="6">
        <f>+L27</f>
        <v>2400000</v>
      </c>
      <c r="N37" s="4"/>
      <c r="O37" s="5">
        <v>18</v>
      </c>
      <c r="P37" s="6">
        <f>+P27</f>
        <v>100000</v>
      </c>
      <c r="R37" s="62">
        <v>4</v>
      </c>
      <c r="S37" s="63"/>
      <c r="T37" s="64">
        <f>ROUND(+(P41/P31)*100,2)</f>
        <v>66.39</v>
      </c>
      <c r="U37" s="1">
        <v>5</v>
      </c>
    </row>
    <row r="38" spans="2:22" ht="15.4" thickBot="1" x14ac:dyDescent="0.45">
      <c r="B38" s="4"/>
      <c r="C38" s="5">
        <v>8</v>
      </c>
      <c r="D38" s="6">
        <f>+D28</f>
        <v>19000000</v>
      </c>
      <c r="F38" s="4"/>
      <c r="G38" s="5">
        <v>7</v>
      </c>
      <c r="H38" s="6">
        <f>+H28</f>
        <v>2600000</v>
      </c>
      <c r="J38" s="4"/>
      <c r="K38" s="5">
        <v>11</v>
      </c>
      <c r="L38" s="6">
        <f>+L28</f>
        <v>4000000</v>
      </c>
      <c r="N38" s="4"/>
      <c r="O38" s="5">
        <v>22</v>
      </c>
      <c r="P38" s="6">
        <f>+P28-T28</f>
        <v>4500000</v>
      </c>
    </row>
    <row r="39" spans="2:22" ht="15.4" thickBot="1" x14ac:dyDescent="0.45">
      <c r="B39" s="4"/>
      <c r="C39" s="5">
        <v>9</v>
      </c>
      <c r="D39" s="6">
        <f>+D29-H27</f>
        <v>60000</v>
      </c>
      <c r="F39" s="4"/>
      <c r="G39" s="5">
        <v>10</v>
      </c>
      <c r="H39" s="6">
        <f>+H29</f>
        <v>4000000</v>
      </c>
      <c r="J39" s="4"/>
      <c r="K39" s="5">
        <v>18</v>
      </c>
      <c r="L39" s="6">
        <f>+L29-P27</f>
        <v>3700000</v>
      </c>
      <c r="N39" s="4"/>
      <c r="O39" s="5">
        <v>19</v>
      </c>
      <c r="P39" s="6">
        <v>0</v>
      </c>
      <c r="R39" s="22" t="s">
        <v>43</v>
      </c>
      <c r="S39" s="23"/>
      <c r="T39" s="24" t="s">
        <v>45</v>
      </c>
    </row>
    <row r="40" spans="2:22" ht="15.4" thickBot="1" x14ac:dyDescent="0.45">
      <c r="B40" s="4"/>
      <c r="C40" s="5">
        <v>10</v>
      </c>
      <c r="D40" s="6">
        <f>+D30-H29</f>
        <v>4000000</v>
      </c>
      <c r="F40" s="4"/>
      <c r="G40" s="5">
        <v>15</v>
      </c>
      <c r="H40" s="6">
        <v>0</v>
      </c>
      <c r="J40" s="4"/>
      <c r="K40" s="5">
        <v>19</v>
      </c>
      <c r="L40" s="6">
        <v>0</v>
      </c>
      <c r="N40" s="4"/>
      <c r="O40" s="5">
        <v>24</v>
      </c>
      <c r="P40" s="6">
        <f>+P30</f>
        <v>400000</v>
      </c>
      <c r="R40" s="20">
        <v>1</v>
      </c>
      <c r="S40" s="21"/>
      <c r="T40" s="25">
        <f>ROUND((+T34+T35+T36)/3,2)</f>
        <v>57.67</v>
      </c>
      <c r="U40" s="1">
        <v>5</v>
      </c>
    </row>
    <row r="41" spans="2:22" ht="15.4" thickBot="1" x14ac:dyDescent="0.45">
      <c r="B41" s="8" t="s">
        <v>2</v>
      </c>
      <c r="C41" s="8"/>
      <c r="D41" s="10">
        <f>SUM(D34:D40)</f>
        <v>24560000</v>
      </c>
      <c r="F41" s="8" t="s">
        <v>2</v>
      </c>
      <c r="G41" s="9"/>
      <c r="H41" s="10">
        <f>SUM(H34:H40)</f>
        <v>16340000</v>
      </c>
      <c r="J41" s="8" t="s">
        <v>2</v>
      </c>
      <c r="K41" s="9"/>
      <c r="L41" s="10">
        <f>SUM(L34:L40)</f>
        <v>13550000</v>
      </c>
      <c r="N41" s="8" t="s">
        <v>2</v>
      </c>
      <c r="O41" s="5"/>
      <c r="P41" s="10">
        <f>SUM(P34:P40)</f>
        <v>19950000</v>
      </c>
      <c r="R41" s="20">
        <v>2</v>
      </c>
      <c r="S41" s="21"/>
      <c r="T41" s="25">
        <f>ROUND((+T35+T36+T37)/3,2)</f>
        <v>52.85</v>
      </c>
      <c r="U41" s="1">
        <v>6</v>
      </c>
    </row>
    <row r="42" spans="2:22" ht="15.4" thickBot="1" x14ac:dyDescent="0.45">
      <c r="F42" s="18" t="s">
        <v>73</v>
      </c>
      <c r="G42" s="18"/>
      <c r="H42" s="18" t="s">
        <v>74</v>
      </c>
    </row>
    <row r="43" spans="2:22" x14ac:dyDescent="0.4">
      <c r="B43" s="28" t="s">
        <v>47</v>
      </c>
      <c r="C43" s="29"/>
      <c r="D43" s="29"/>
      <c r="E43" s="29"/>
      <c r="F43" s="30">
        <f>+P45</f>
        <v>12720165</v>
      </c>
      <c r="G43" s="29"/>
      <c r="H43" s="31"/>
      <c r="J43" s="1" t="s">
        <v>72</v>
      </c>
      <c r="N43" s="71" t="str">
        <f>+N31</f>
        <v>Total</v>
      </c>
      <c r="O43" s="71"/>
      <c r="P43" s="72">
        <f>+P31</f>
        <v>30050000</v>
      </c>
      <c r="T43" s="83">
        <f>+T31</f>
        <v>15090000</v>
      </c>
    </row>
    <row r="44" spans="2:22" ht="15.4" thickBot="1" x14ac:dyDescent="0.45">
      <c r="B44" s="85" t="s">
        <v>48</v>
      </c>
      <c r="C44" s="86"/>
      <c r="D44" s="86"/>
      <c r="E44" s="86"/>
      <c r="F44" s="86"/>
      <c r="G44" s="86"/>
      <c r="H44" s="87">
        <f>+F43</f>
        <v>12720165</v>
      </c>
      <c r="J44" s="1" t="s">
        <v>75</v>
      </c>
      <c r="P44" s="73">
        <f>ROUND(+P43*T40%,0)</f>
        <v>17329835</v>
      </c>
      <c r="T44" s="73">
        <f>ROUND(+T43*T41%,0)</f>
        <v>7975065</v>
      </c>
    </row>
    <row r="45" spans="2:22" ht="15.4" thickBot="1" x14ac:dyDescent="0.45">
      <c r="B45" s="32"/>
      <c r="H45" s="2"/>
      <c r="N45" s="74" t="s">
        <v>46</v>
      </c>
      <c r="O45" s="75"/>
      <c r="P45" s="76">
        <f>+P43-P44</f>
        <v>12720165</v>
      </c>
      <c r="T45" s="84">
        <f>+T43-T44</f>
        <v>7114935</v>
      </c>
      <c r="U45" s="26">
        <v>15000000</v>
      </c>
      <c r="V45" s="27">
        <f>+U45-P45</f>
        <v>2279835</v>
      </c>
    </row>
    <row r="46" spans="2:22" ht="15.4" thickBot="1" x14ac:dyDescent="0.45">
      <c r="B46" s="88" t="str">
        <f>+B44</f>
        <v>Deterioro cuentas por cobrar</v>
      </c>
      <c r="C46" s="89"/>
      <c r="D46" s="89"/>
      <c r="E46" s="89"/>
      <c r="F46" s="90">
        <f>-R47</f>
        <v>5605230</v>
      </c>
      <c r="G46" s="89"/>
      <c r="H46" s="91"/>
      <c r="J46" s="1" t="s">
        <v>72</v>
      </c>
    </row>
    <row r="47" spans="2:22" ht="15.4" thickBot="1" x14ac:dyDescent="0.45">
      <c r="B47" s="33"/>
      <c r="C47" s="34" t="s">
        <v>49</v>
      </c>
      <c r="D47" s="34"/>
      <c r="E47" s="34"/>
      <c r="F47" s="34"/>
      <c r="G47" s="34"/>
      <c r="H47" s="35">
        <f>+F46</f>
        <v>5605230</v>
      </c>
      <c r="J47" s="1" t="s">
        <v>76</v>
      </c>
      <c r="R47" s="27">
        <f>+T45-P45</f>
        <v>-5605230</v>
      </c>
    </row>
    <row r="49" spans="16:20" x14ac:dyDescent="0.4">
      <c r="R49" s="1">
        <v>6</v>
      </c>
      <c r="S49" s="1">
        <v>3</v>
      </c>
      <c r="T49" s="1">
        <f>+R49*S49</f>
        <v>18</v>
      </c>
    </row>
    <row r="50" spans="16:20" x14ac:dyDescent="0.4">
      <c r="R50" s="1">
        <v>20</v>
      </c>
      <c r="T50" s="1">
        <v>20</v>
      </c>
    </row>
    <row r="51" spans="16:20" x14ac:dyDescent="0.4">
      <c r="P51" s="36">
        <v>67</v>
      </c>
      <c r="R51" s="1">
        <v>11</v>
      </c>
    </row>
    <row r="52" spans="16:20" x14ac:dyDescent="0.4">
      <c r="R52" s="1">
        <f>18*2</f>
        <v>36</v>
      </c>
      <c r="T52" s="1">
        <f>SUM(T49:T51)</f>
        <v>38</v>
      </c>
    </row>
    <row r="53" spans="16:20" x14ac:dyDescent="0.4">
      <c r="T53" s="1">
        <f>+T52*0.06+1</f>
        <v>3.28</v>
      </c>
    </row>
  </sheetData>
  <mergeCells count="6">
    <mergeCell ref="B2:T3"/>
    <mergeCell ref="B21:T21"/>
    <mergeCell ref="B33:D33"/>
    <mergeCell ref="F33:H33"/>
    <mergeCell ref="J33:L33"/>
    <mergeCell ref="N33:P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45E1-BCB8-4D14-B28B-8D9D3608D798}">
  <dimension ref="A1:F11"/>
  <sheetViews>
    <sheetView zoomScale="220" zoomScaleNormal="220" workbookViewId="0">
      <selection activeCell="A6" sqref="A6"/>
    </sheetView>
  </sheetViews>
  <sheetFormatPr baseColWidth="10" defaultRowHeight="14.25" x14ac:dyDescent="0.45"/>
  <cols>
    <col min="5" max="5" width="13.33203125" customWidth="1"/>
  </cols>
  <sheetData>
    <row r="1" spans="1:6" x14ac:dyDescent="0.45">
      <c r="A1" t="s">
        <v>50</v>
      </c>
      <c r="B1" s="46">
        <v>0.21</v>
      </c>
      <c r="D1" s="47" t="s">
        <v>54</v>
      </c>
      <c r="E1" s="48" t="s">
        <v>55</v>
      </c>
      <c r="F1" s="49" t="s">
        <v>56</v>
      </c>
    </row>
    <row r="2" spans="1:6" ht="14.65" thickBot="1" x14ac:dyDescent="0.5">
      <c r="A2" t="s">
        <v>51</v>
      </c>
      <c r="B2" s="46">
        <v>0.14000000000000001</v>
      </c>
      <c r="D2" s="50"/>
      <c r="E2" s="51">
        <v>0.54166666666666663</v>
      </c>
      <c r="F2" s="52">
        <v>0.65972222222222221</v>
      </c>
    </row>
    <row r="3" spans="1:6" x14ac:dyDescent="0.45">
      <c r="A3" t="s">
        <v>52</v>
      </c>
      <c r="B3" s="46">
        <v>0.28999999999999998</v>
      </c>
    </row>
    <row r="4" spans="1:6" x14ac:dyDescent="0.45">
      <c r="A4" t="s">
        <v>53</v>
      </c>
      <c r="B4" s="46">
        <v>0.36</v>
      </c>
    </row>
    <row r="5" spans="1:6" ht="14.65" thickBot="1" x14ac:dyDescent="0.5"/>
    <row r="6" spans="1:6" ht="25.5" x14ac:dyDescent="0.75">
      <c r="C6" s="53" t="s">
        <v>57</v>
      </c>
      <c r="D6" s="54"/>
      <c r="E6" s="49"/>
    </row>
    <row r="7" spans="1:6" x14ac:dyDescent="0.45">
      <c r="C7" s="55" t="s">
        <v>58</v>
      </c>
      <c r="D7" s="56"/>
      <c r="E7" s="57" t="s">
        <v>65</v>
      </c>
    </row>
    <row r="8" spans="1:6" x14ac:dyDescent="0.45">
      <c r="C8" s="55" t="s">
        <v>59</v>
      </c>
      <c r="D8" s="56"/>
      <c r="E8" s="57" t="s">
        <v>64</v>
      </c>
    </row>
    <row r="9" spans="1:6" x14ac:dyDescent="0.45">
      <c r="C9" s="55"/>
      <c r="D9" s="56"/>
      <c r="E9" s="57" t="s">
        <v>62</v>
      </c>
    </row>
    <row r="10" spans="1:6" x14ac:dyDescent="0.45">
      <c r="C10" s="55" t="s">
        <v>60</v>
      </c>
      <c r="D10" s="58" t="s">
        <v>61</v>
      </c>
      <c r="E10" s="57" t="s">
        <v>63</v>
      </c>
    </row>
    <row r="11" spans="1:6" ht="14.65" thickBot="1" x14ac:dyDescent="0.5">
      <c r="C11" s="50"/>
      <c r="D11" s="92" t="s">
        <v>49</v>
      </c>
      <c r="E11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cp:lastPrinted>2025-11-18T12:54:34Z</cp:lastPrinted>
  <dcterms:created xsi:type="dcterms:W3CDTF">2021-03-22T23:25:15Z</dcterms:created>
  <dcterms:modified xsi:type="dcterms:W3CDTF">2025-11-25T16:54:03Z</dcterms:modified>
</cp:coreProperties>
</file>