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d.docs.live.net/08b03ea577e69e87/Desktop/"/>
    </mc:Choice>
  </mc:AlternateContent>
  <xr:revisionPtr revIDLastSave="547" documentId="8_{619D21AC-5DCC-44DD-A3AB-05CB90C30E25}" xr6:coauthVersionLast="47" xr6:coauthVersionMax="47" xr10:uidLastSave="{CE641A01-D276-4AE5-B839-AEA379BDBD3C}"/>
  <bookViews>
    <workbookView xWindow="43080" yWindow="-120" windowWidth="20640" windowHeight="11040" xr2:uid="{00000000-000D-0000-FFFF-FFFF00000000}"/>
  </bookViews>
  <sheets>
    <sheet name="Ej 1" sheetId="1" r:id="rId1"/>
    <sheet name="Apunte" sheetId="3"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0" i="1" l="1"/>
  <c r="F269" i="1"/>
  <c r="D265" i="1"/>
  <c r="C264" i="1"/>
  <c r="G258" i="1"/>
  <c r="F260" i="1"/>
  <c r="G261" i="1" s="1"/>
  <c r="B214" i="1"/>
  <c r="B213" i="1"/>
  <c r="B212" i="1"/>
  <c r="C228" i="1"/>
  <c r="C224" i="1"/>
  <c r="C220" i="1"/>
  <c r="D213" i="1"/>
  <c r="H213" i="1" s="1"/>
  <c r="G225" i="1" s="1"/>
  <c r="F224" i="1" s="1"/>
  <c r="D212" i="1"/>
  <c r="H212" i="1" s="1"/>
  <c r="G221" i="1" s="1"/>
  <c r="F220" i="1" s="1"/>
  <c r="C214" i="1"/>
  <c r="C213" i="1"/>
  <c r="C212" i="1"/>
  <c r="F200" i="1"/>
  <c r="F201" i="1" s="1"/>
  <c r="F199" i="1"/>
  <c r="F198" i="1"/>
  <c r="C200" i="1"/>
  <c r="C199" i="1"/>
  <c r="C198" i="1"/>
  <c r="E191" i="1"/>
  <c r="D186" i="1"/>
  <c r="F195" i="1" s="1"/>
  <c r="D185" i="1"/>
  <c r="G196" i="1" s="1"/>
  <c r="C186" i="1"/>
  <c r="C195" i="1" s="1"/>
  <c r="C185" i="1"/>
  <c r="D196" i="1" s="1"/>
  <c r="C181" i="1"/>
  <c r="G169" i="1"/>
  <c r="G168" i="1"/>
  <c r="F173" i="1" s="1"/>
  <c r="G174" i="1" s="1"/>
  <c r="D151" i="1"/>
  <c r="D150" i="1"/>
  <c r="D162" i="1" s="1"/>
  <c r="C151" i="1"/>
  <c r="C163" i="1" s="1"/>
  <c r="C150" i="1"/>
  <c r="C162" i="1" s="1"/>
  <c r="C179" i="1" s="1"/>
  <c r="C134" i="1"/>
  <c r="C146" i="1" s="1"/>
  <c r="F107" i="1"/>
  <c r="D118" i="1" s="1"/>
  <c r="G118" i="1" s="1"/>
  <c r="G126" i="1" s="1"/>
  <c r="F106" i="1"/>
  <c r="D117" i="1" s="1"/>
  <c r="G117" i="1" s="1"/>
  <c r="G125" i="1" s="1"/>
  <c r="D134" i="1" s="1"/>
  <c r="F105" i="1"/>
  <c r="D116" i="1" s="1"/>
  <c r="G116" i="1" s="1"/>
  <c r="G123" i="1" s="1"/>
  <c r="C107" i="1"/>
  <c r="C118" i="1" s="1"/>
  <c r="C106" i="1"/>
  <c r="C117" i="1" s="1"/>
  <c r="C133" i="1" s="1"/>
  <c r="C145" i="1" s="1"/>
  <c r="C105" i="1"/>
  <c r="C116" i="1" s="1"/>
  <c r="E98" i="1"/>
  <c r="D93" i="1"/>
  <c r="F102" i="1" s="1"/>
  <c r="F111" i="1" s="1"/>
  <c r="D92" i="1"/>
  <c r="G103" i="1" s="1"/>
  <c r="C93" i="1"/>
  <c r="C102" i="1" s="1"/>
  <c r="C92" i="1"/>
  <c r="D103" i="1" s="1"/>
  <c r="B74" i="1"/>
  <c r="B73" i="1"/>
  <c r="B72" i="1"/>
  <c r="D36" i="1"/>
  <c r="F41" i="1" s="1"/>
  <c r="D48" i="1" s="1"/>
  <c r="C36" i="1"/>
  <c r="C48" i="1" s="1"/>
  <c r="D35" i="1"/>
  <c r="D37" i="1" s="1"/>
  <c r="F37" i="1" s="1"/>
  <c r="G43" i="1" s="1"/>
  <c r="C35" i="1"/>
  <c r="C47" i="1" s="1"/>
  <c r="C70" i="1" s="1"/>
  <c r="C84" i="1" s="1"/>
  <c r="D25" i="1"/>
  <c r="D43" i="1" s="1"/>
  <c r="C50" i="1" s="1"/>
  <c r="D5" i="1"/>
  <c r="C5" i="1"/>
  <c r="C11" i="1" s="1"/>
  <c r="E252" i="1"/>
  <c r="G259" i="1" s="1"/>
  <c r="I211" i="1"/>
  <c r="D178" i="1"/>
  <c r="D69" i="1"/>
  <c r="F58" i="1"/>
  <c r="F55" i="1"/>
  <c r="G55" i="1"/>
  <c r="D174" i="1" l="1"/>
  <c r="C180" i="1"/>
  <c r="F257" i="1"/>
  <c r="D264" i="1" s="1"/>
  <c r="E199" i="1"/>
  <c r="E198" i="1"/>
  <c r="D179" i="1"/>
  <c r="E200" i="1"/>
  <c r="D152" i="1"/>
  <c r="F152" i="1" s="1"/>
  <c r="G157" i="1" s="1"/>
  <c r="F156" i="1" s="1"/>
  <c r="D163" i="1" s="1"/>
  <c r="C156" i="1"/>
  <c r="D191" i="1"/>
  <c r="F191" i="1" s="1"/>
  <c r="C202" i="1" s="1"/>
  <c r="D133" i="1"/>
  <c r="D214" i="1"/>
  <c r="H214" i="1" s="1"/>
  <c r="G229" i="1" s="1"/>
  <c r="D141" i="1"/>
  <c r="F265" i="1"/>
  <c r="C71" i="1"/>
  <c r="D64" i="1"/>
  <c r="F122" i="1"/>
  <c r="C73" i="1"/>
  <c r="C63" i="1"/>
  <c r="F42" i="1"/>
  <c r="D47" i="1" s="1"/>
  <c r="D50" i="1"/>
  <c r="C30" i="1"/>
  <c r="D98" i="1"/>
  <c r="F98" i="1" s="1"/>
  <c r="G108" i="1" s="1"/>
  <c r="G111" i="1" s="1"/>
  <c r="C41" i="1"/>
  <c r="C42" i="1"/>
  <c r="F5" i="1"/>
  <c r="F11" i="1" s="1"/>
  <c r="G12" i="1" s="1"/>
  <c r="C19" i="1"/>
  <c r="C24" i="1" s="1"/>
  <c r="C29" i="1" s="1"/>
  <c r="E55" i="1"/>
  <c r="C252" i="1"/>
  <c r="G203" i="1" l="1"/>
  <c r="G213" i="1" s="1"/>
  <c r="I213" i="1" s="1"/>
  <c r="G202" i="1"/>
  <c r="G212" i="1" s="1"/>
  <c r="I212" i="1" s="1"/>
  <c r="G204" i="1"/>
  <c r="G214" i="1" s="1"/>
  <c r="I214" i="1" s="1"/>
  <c r="F228" i="1" s="1"/>
  <c r="D180" i="1"/>
  <c r="D164" i="1"/>
  <c r="D181" i="1"/>
  <c r="D145" i="1"/>
  <c r="D135" i="1"/>
  <c r="F135" i="1" s="1"/>
  <c r="G141" i="1" s="1"/>
  <c r="C79" i="1"/>
  <c r="C87" i="1"/>
  <c r="D70" i="1"/>
  <c r="D49" i="1"/>
  <c r="D80" i="1"/>
  <c r="C85" i="1"/>
  <c r="D19" i="1"/>
  <c r="D55" i="1"/>
  <c r="G64" i="1" s="1"/>
  <c r="D58" i="1"/>
  <c r="F63" i="1" s="1"/>
  <c r="D73" i="1" s="1"/>
  <c r="D83" i="1"/>
  <c r="D46" i="1"/>
  <c r="D28" i="1"/>
  <c r="F139" i="1" l="1"/>
  <c r="D146" i="1"/>
  <c r="D147" i="1" s="1"/>
  <c r="F79" i="1"/>
  <c r="D87" i="1" s="1"/>
  <c r="F19" i="1"/>
  <c r="F24" i="1" s="1"/>
  <c r="G25" i="1" s="1"/>
  <c r="D30" i="1" s="1"/>
  <c r="F62" i="1"/>
  <c r="D71" i="1"/>
  <c r="D72" i="1" s="1"/>
  <c r="F72" i="1" s="1"/>
  <c r="G80" i="1" s="1"/>
  <c r="F78" i="1" s="1"/>
  <c r="D84" i="1"/>
  <c r="D29" i="1" l="1"/>
  <c r="D85" i="1"/>
  <c r="D86" i="1" s="1"/>
</calcChain>
</file>

<file path=xl/sharedStrings.xml><?xml version="1.0" encoding="utf-8"?>
<sst xmlns="http://schemas.openxmlformats.org/spreadsheetml/2006/main" count="347" uniqueCount="132">
  <si>
    <t>El Colegio de Contadores de Chile A.G., está transformando sus estados financieros que se encuentran bajo principios locales a Normas Internacionales, por lo cual se revisara los activos fijos que se mantienen en la sociedad, al efectuar la revisión nos encontramos con el siguiente detalle:</t>
  </si>
  <si>
    <t>Nº</t>
  </si>
  <si>
    <t>A</t>
  </si>
  <si>
    <t>-</t>
  </si>
  <si>
    <t>B</t>
  </si>
  <si>
    <t>C</t>
  </si>
  <si>
    <t>D</t>
  </si>
  <si>
    <t>E</t>
  </si>
  <si>
    <t>C.1</t>
  </si>
  <si>
    <t>Escritorios 10.000.000 valor residual 1.500.000 vida útil 10 años</t>
  </si>
  <si>
    <t>C.2</t>
  </si>
  <si>
    <t>Sillas 7.000.000 valor residual 2.500.000 vida útil 5 años</t>
  </si>
  <si>
    <t>C.3</t>
  </si>
  <si>
    <t>Estantes 4.000.000 valor residual 500.000 vida útil 7 años</t>
  </si>
  <si>
    <t>d.1</t>
  </si>
  <si>
    <t>Vehículo 1, 8.000.000, valor residual 3.500.000 vida útil 3 años</t>
  </si>
  <si>
    <t>d.2</t>
  </si>
  <si>
    <t>Vehículo 2, 10.000.000, valor residual 5.000.000 vida útil 2 años</t>
  </si>
  <si>
    <t>Información proporcionada 31.12.2024</t>
  </si>
  <si>
    <t>Los terrenos aumentaron su plusvalía, por lo cual dejaran a su valor de mercado de 600.000.000</t>
  </si>
  <si>
    <t>Se arrendo un terreno el 10 de marzo de 2024 con un plazo de 40 años, donde se está construyendo una planta productora, se estima que los costos de desmantelamiento son de 30.000.000, los costos de preparar el terreno son 10.o00.000, los costos de instalación son 50.000.000, los costos de funcionamiento de la planta son 10.000.000, los costos indirectos y generales son de 8.000.000, los costos de flete para llevar las instalaciones son de 5.000.000, los costos de los materiales son de 100.000.000, estime el valor del activo.</t>
  </si>
  <si>
    <t>Detalle</t>
  </si>
  <si>
    <t>PCGA</t>
  </si>
  <si>
    <t>NIIF</t>
  </si>
  <si>
    <t>Ajuste</t>
  </si>
  <si>
    <t>Terrenos</t>
  </si>
  <si>
    <t>Fecha</t>
  </si>
  <si>
    <t>Debe</t>
  </si>
  <si>
    <t>Haber</t>
  </si>
  <si>
    <t>01.01</t>
  </si>
  <si>
    <t>Activo</t>
  </si>
  <si>
    <t>Otras Reservas</t>
  </si>
  <si>
    <t>31.12.2024 Los terrenos aumentaron su plusvalía, por lo cual dejaran a su valor de mercado de 600.000.000</t>
  </si>
  <si>
    <t>31.12</t>
  </si>
  <si>
    <t>Edificios</t>
  </si>
  <si>
    <t>Pasivo</t>
  </si>
  <si>
    <t>Valor Residual</t>
  </si>
  <si>
    <t>Vida Útil</t>
  </si>
  <si>
    <t>Gasto</t>
  </si>
  <si>
    <t>Depreciación</t>
  </si>
  <si>
    <t>(Valor del activo - Depreación Acumulada - Valor Residual ) / vida útil</t>
  </si>
  <si>
    <t>(Valor de las otras reservas) / Vida Útil</t>
  </si>
  <si>
    <t>31.12.</t>
  </si>
  <si>
    <t>Muebles y Útiles</t>
  </si>
  <si>
    <t>Valor</t>
  </si>
  <si>
    <t>Vehículos</t>
  </si>
  <si>
    <t>Maquinarias</t>
  </si>
  <si>
    <t>Dep. Acum</t>
  </si>
  <si>
    <t>Costos Desmantelamiento</t>
  </si>
  <si>
    <t>Preparar el Terreno</t>
  </si>
  <si>
    <t>Instalación</t>
  </si>
  <si>
    <t>Funcionamiento</t>
  </si>
  <si>
    <t>Costos Indirectos</t>
  </si>
  <si>
    <t>Costo de Flete</t>
  </si>
  <si>
    <t>Costo Materiales</t>
  </si>
  <si>
    <t>Activar</t>
  </si>
  <si>
    <t>tasa intereses de mercado 3%.</t>
  </si>
  <si>
    <t>monto x (1+i)^40 años</t>
  </si>
  <si>
    <t>Planta Productora</t>
  </si>
  <si>
    <t>Acreedores</t>
  </si>
  <si>
    <t>Provisión Desmantelamiento</t>
  </si>
  <si>
    <t>Glosa: Activación de Planta Productora</t>
  </si>
  <si>
    <t>Proveedores</t>
  </si>
  <si>
    <r>
      <t>A)</t>
    </r>
    <r>
      <rPr>
        <b/>
        <sz val="7"/>
        <rFont val="Georgia"/>
        <family val="1"/>
      </rPr>
      <t xml:space="preserve">    </t>
    </r>
    <r>
      <rPr>
        <sz val="9"/>
        <rFont val="Georgia"/>
        <family val="1"/>
      </rPr>
      <t>Los terrenos se tasaron con un experto independiente quedando con un valor de mercado de 350.000.000</t>
    </r>
  </si>
  <si>
    <r>
      <t>B)</t>
    </r>
    <r>
      <rPr>
        <b/>
        <sz val="7"/>
        <rFont val="Georgia"/>
        <family val="1"/>
      </rPr>
      <t xml:space="preserve">    </t>
    </r>
    <r>
      <rPr>
        <sz val="9"/>
        <rFont val="Georgia"/>
        <family val="1"/>
      </rPr>
      <t xml:space="preserve">El edificio tiene un valor de mercado de 300.000.000 valor residual 50.000.000 50 años vida útil </t>
    </r>
  </si>
  <si>
    <r>
      <t>C)</t>
    </r>
    <r>
      <rPr>
        <b/>
        <sz val="7"/>
        <rFont val="Georgia"/>
        <family val="1"/>
      </rPr>
      <t xml:space="preserve">     </t>
    </r>
    <r>
      <rPr>
        <sz val="9"/>
        <rFont val="Georgia"/>
        <family val="1"/>
      </rPr>
      <t>Los muebles y útiles, al desarrollar un inventario, quedan con el siguiente detalle, (vida útil tributaria 4 años).</t>
    </r>
  </si>
  <si>
    <r>
      <t>D)</t>
    </r>
    <r>
      <rPr>
        <b/>
        <sz val="7"/>
        <rFont val="Georgia"/>
        <family val="1"/>
      </rPr>
      <t xml:space="preserve">    </t>
    </r>
    <r>
      <rPr>
        <sz val="9"/>
        <rFont val="Georgia"/>
        <family val="1"/>
      </rPr>
      <t>Los vehículos se buscó su valor de mercado, no superando el valor de adquisición, quedando con el siguiente valor (vida útil tributaria restante 1 año).</t>
    </r>
  </si>
  <si>
    <r>
      <t>E)</t>
    </r>
    <r>
      <rPr>
        <b/>
        <sz val="7"/>
        <rFont val="Georgia"/>
        <family val="1"/>
      </rPr>
      <t xml:space="preserve">    </t>
    </r>
    <r>
      <rPr>
        <sz val="9"/>
        <rFont val="Georgia"/>
        <family val="1"/>
      </rPr>
      <t xml:space="preserve">La máquina cuenta con 3 unidades principales de las cuales se buscó el valor de mercado de cada una de ellas (vida útil tributaria restante 4 años) </t>
    </r>
  </si>
  <si>
    <r>
      <t>1)</t>
    </r>
    <r>
      <rPr>
        <sz val="7"/>
        <rFont val="Georgia"/>
        <family val="1"/>
      </rPr>
      <t>  </t>
    </r>
    <r>
      <rPr>
        <sz val="9"/>
        <rFont val="Georgia"/>
        <family val="1"/>
      </rPr>
      <t>A 10.000.000, 2 años vida útil valor residual 4.000.000</t>
    </r>
  </si>
  <si>
    <r>
      <t>2)</t>
    </r>
    <r>
      <rPr>
        <sz val="7"/>
        <rFont val="Georgia"/>
        <family val="1"/>
      </rPr>
      <t> </t>
    </r>
    <r>
      <rPr>
        <sz val="9"/>
        <rFont val="Georgia"/>
        <family val="1"/>
      </rPr>
      <t>B 5.000.000,  3 años vida útil valor residual 2.000.000</t>
    </r>
  </si>
  <si>
    <r>
      <t>3)</t>
    </r>
    <r>
      <rPr>
        <sz val="7"/>
        <rFont val="Georgia"/>
        <family val="1"/>
      </rPr>
      <t> </t>
    </r>
    <r>
      <rPr>
        <sz val="9"/>
        <rFont val="Georgia"/>
        <family val="1"/>
      </rPr>
      <t>C 15.000.000, 4 años vida útil valor residual 5.000.000</t>
    </r>
  </si>
  <si>
    <t>El 31 de diciembre de 2024, ocurrió un terremoto, el valor de mercado edificio es de 70.000.000, también quedaron en pérdida total las sillas.</t>
  </si>
  <si>
    <t>Información proporcionada 01.01.2025</t>
  </si>
  <si>
    <t>01.01.2025</t>
  </si>
  <si>
    <t>31.12.2025</t>
  </si>
  <si>
    <t>TERRENOS</t>
  </si>
  <si>
    <t>EDIFICIOS</t>
  </si>
  <si>
    <t>Depreciación al 31.12.2025</t>
  </si>
  <si>
    <t>El 31 de diciembre de 2025, ocurrió un terremoto, el valor de mercado edificio es de 70.000.000</t>
  </si>
  <si>
    <t>MUEBLES</t>
  </si>
  <si>
    <t>31.12.2025 - terremoto - quedaron en pérdida total las sillas.</t>
  </si>
  <si>
    <t>MAQUINARIAS</t>
  </si>
  <si>
    <t>Glosa: Aplicación NIC 16</t>
  </si>
  <si>
    <t>Glosa: depreciación 1 año</t>
  </si>
  <si>
    <t>Patrimonio</t>
  </si>
  <si>
    <t>Glosa: ajuste adopción a la NIIF 1</t>
  </si>
  <si>
    <t>Dep. Acumulada</t>
  </si>
  <si>
    <t>Monto Libro</t>
  </si>
  <si>
    <t>Monto Neto</t>
  </si>
  <si>
    <t>Neto</t>
  </si>
  <si>
    <t>Glosa: adopción a las NIIF, aplicando NIC 16 párrafo 35</t>
  </si>
  <si>
    <t>Venta AF</t>
  </si>
  <si>
    <t>Deterioro</t>
  </si>
  <si>
    <t>Depreciación Edificios</t>
  </si>
  <si>
    <t>Glosa: deterioro PPE, aplicando NIC 16, párrafo 35</t>
  </si>
  <si>
    <t>Escritorios</t>
  </si>
  <si>
    <t>Sillas</t>
  </si>
  <si>
    <t>Estantes</t>
  </si>
  <si>
    <t>Resultados Acumulados</t>
  </si>
  <si>
    <t>Glosa: adopción por componente Muebles y Útiles</t>
  </si>
  <si>
    <t>Depreciación Muebles y Útiles</t>
  </si>
  <si>
    <t>Dep. Acum. Escritorios</t>
  </si>
  <si>
    <t>Dep. Acum. Sillas</t>
  </si>
  <si>
    <t>Dep. Acum. Estantes</t>
  </si>
  <si>
    <t>Glosa: depreciación Mubles y Útiles</t>
  </si>
  <si>
    <t>Glosa:deterioro de sillas por terremoto</t>
  </si>
  <si>
    <t>VEHÍCULOS</t>
  </si>
  <si>
    <t>Glosa: adopción a las NIIF de los vahículos ocupando</t>
  </si>
  <si>
    <t>NIC 16, párrafo 35</t>
  </si>
  <si>
    <t>Vehículo 1</t>
  </si>
  <si>
    <t>Vehículo 2</t>
  </si>
  <si>
    <t>Maq b</t>
  </si>
  <si>
    <t>Maq c</t>
  </si>
  <si>
    <t>Maq a</t>
  </si>
  <si>
    <t>Otras Reservas Maq A</t>
  </si>
  <si>
    <t>Otras Reservas Maq B</t>
  </si>
  <si>
    <t>Otras Reservas Maq C</t>
  </si>
  <si>
    <t>Glosa: adopción de maquinarias por componentes NIIF 1</t>
  </si>
  <si>
    <t>Dep. Acum. Maq A</t>
  </si>
  <si>
    <t>Dep. Acum. Maq B</t>
  </si>
  <si>
    <t>Dep. Acum. Maq C</t>
  </si>
  <si>
    <t>Glosa: depreciación maquinarias</t>
  </si>
  <si>
    <t>Se arrendo un terreno el 10 de marzo de 2024 con un plazo de 40 años, donde se está construyendo una planta productora, se estima que los costos de desmantelamiento son de 30.000.000, los costos de preparar el terreno son 10.000.000, los costos de instalación son 50.000.000, los costos de funcionamiento de la planta son 10.000.000, los costos indirectos y generales son de 8.000.000, los costos de flete para llevar las instalaciones son de 5.000.000, los costos de los materiales son de 100.000.000, estime el valor del activo.</t>
  </si>
  <si>
    <r>
      <t xml:space="preserve">Se pide efectuar los asientos contables de adopción a las normas internacionales al 01.01.2025 y los asientos contables al 31.12.2025, </t>
    </r>
    <r>
      <rPr>
        <b/>
        <sz val="9"/>
        <color rgb="FFFF0000"/>
        <rFont val="Georgia"/>
        <family val="1"/>
      </rPr>
      <t>tasa intereses de mercado 3%.</t>
    </r>
  </si>
  <si>
    <t>si</t>
  </si>
  <si>
    <t>no</t>
  </si>
  <si>
    <t>so</t>
  </si>
  <si>
    <t>Depreciación Acumulada</t>
  </si>
  <si>
    <t>Gastos</t>
  </si>
  <si>
    <t>Depreciación Planta Productora</t>
  </si>
  <si>
    <t>Dep. Acum. Planta Productora</t>
  </si>
  <si>
    <t>Glosa: depreciación por 10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</si>
</sst>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43" formatCode="_ * #,##0.00_ ;_ * \-#,##0.00_ ;_ * &quot;-&quot;??_ ;_ @_ "/>
    <numFmt numFmtId="164" formatCode="_ * #,##0.00_ ;_ * \-#,##0.00_ ;_ * &quot;-&quot;_ ;_ @_ "/>
  </numFmts>
  <fonts count="12" x14ac:knownFonts="1">
    <font>
      <sz val="11"/>
      <color theme="1"/>
      <name val="Aptos Narrow"/>
      <family val="2"/>
      <scheme val="minor"/>
    </font>
    <font>
      <sz val="11"/>
      <color theme="1"/>
      <name val="Aptos Narrow"/>
      <family val="2"/>
      <scheme val="minor"/>
    </font>
    <font>
      <sz val="11"/>
      <name val="Georgia"/>
      <family val="1"/>
    </font>
    <font>
      <b/>
      <sz val="9"/>
      <name val="Georgia"/>
      <family val="1"/>
    </font>
    <font>
      <sz val="9"/>
      <name val="Georgia"/>
      <family val="1"/>
    </font>
    <font>
      <b/>
      <sz val="7"/>
      <name val="Georgia"/>
      <family val="1"/>
    </font>
    <font>
      <sz val="7"/>
      <name val="Georgia"/>
      <family val="1"/>
    </font>
    <font>
      <b/>
      <sz val="11"/>
      <name val="Georgia"/>
      <family val="1"/>
    </font>
    <font>
      <b/>
      <vertAlign val="superscript"/>
      <sz val="9"/>
      <name val="Georgia"/>
      <family val="1"/>
    </font>
    <font>
      <sz val="11"/>
      <color rgb="FFFF0000"/>
      <name val="Georgia"/>
      <family val="1"/>
    </font>
    <font>
      <b/>
      <sz val="9"/>
      <color rgb="FFFF0000"/>
      <name val="Georgia"/>
      <family val="1"/>
    </font>
    <font>
      <sz val="11"/>
      <color rgb="FF0000FF"/>
      <name val="Georgia"/>
      <family val="1"/>
    </font>
  </fonts>
  <fills count="10">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00B0F0"/>
        <bgColor indexed="64"/>
      </patternFill>
    </fill>
    <fill>
      <patternFill patternType="solid">
        <fgColor theme="6" tint="0.79998168889431442"/>
        <bgColor indexed="64"/>
      </patternFill>
    </fill>
    <fill>
      <patternFill patternType="solid">
        <fgColor rgb="FFFFC00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
    <xf numFmtId="0" fontId="0" fillId="0" borderId="0"/>
    <xf numFmtId="41" fontId="1" fillId="0" borderId="0" applyFont="0" applyFill="0" applyBorder="0" applyAlignment="0" applyProtection="0"/>
  </cellStyleXfs>
  <cellXfs count="212">
    <xf numFmtId="0" fontId="0" fillId="0" borderId="0" xfId="0"/>
    <xf numFmtId="0" fontId="3" fillId="3" borderId="3" xfId="0" applyFont="1" applyFill="1" applyBorder="1" applyAlignment="1">
      <alignment vertical="center" wrapText="1"/>
    </xf>
    <xf numFmtId="0" fontId="4" fillId="3" borderId="4" xfId="0" applyFont="1" applyFill="1" applyBorder="1" applyAlignment="1">
      <alignment vertical="center" wrapText="1"/>
    </xf>
    <xf numFmtId="3" fontId="4" fillId="3" borderId="4" xfId="0" applyNumberFormat="1" applyFont="1" applyFill="1" applyBorder="1" applyAlignment="1">
      <alignment horizontal="right" vertical="center" wrapText="1"/>
    </xf>
    <xf numFmtId="0" fontId="4" fillId="3" borderId="4" xfId="0" applyFont="1" applyFill="1" applyBorder="1" applyAlignment="1">
      <alignment horizontal="right" vertical="center" wrapText="1"/>
    </xf>
    <xf numFmtId="0" fontId="2" fillId="3" borderId="0" xfId="0" applyFont="1" applyFill="1"/>
    <xf numFmtId="0" fontId="3" fillId="3" borderId="3" xfId="0" applyFont="1" applyFill="1" applyBorder="1" applyAlignment="1">
      <alignment horizontal="justify" vertical="center" wrapText="1"/>
    </xf>
    <xf numFmtId="0" fontId="4" fillId="3" borderId="0" xfId="0" applyFont="1" applyFill="1" applyAlignment="1">
      <alignment horizontal="justify" vertical="center"/>
    </xf>
    <xf numFmtId="0" fontId="3" fillId="3" borderId="0" xfId="0" applyFont="1" applyFill="1" applyAlignment="1">
      <alignment horizontal="left" vertical="center"/>
    </xf>
    <xf numFmtId="0" fontId="4" fillId="3" borderId="0" xfId="0" applyFont="1" applyFill="1" applyAlignment="1">
      <alignment horizontal="left" vertical="center"/>
    </xf>
    <xf numFmtId="0" fontId="3" fillId="3" borderId="1"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0" xfId="0" applyFont="1" applyFill="1" applyAlignment="1">
      <alignment horizontal="justify" vertical="center"/>
    </xf>
    <xf numFmtId="0" fontId="7" fillId="0" borderId="1" xfId="0" applyFont="1" applyBorder="1" applyAlignment="1">
      <alignment horizontal="center"/>
    </xf>
    <xf numFmtId="41" fontId="7" fillId="0" borderId="1" xfId="1" applyFont="1" applyBorder="1" applyAlignment="1">
      <alignment horizontal="center"/>
    </xf>
    <xf numFmtId="0" fontId="2" fillId="3" borderId="14" xfId="0" applyFont="1" applyFill="1" applyBorder="1" applyAlignment="1">
      <alignment horizontal="center"/>
    </xf>
    <xf numFmtId="41" fontId="2" fillId="3" borderId="14" xfId="1" applyFont="1" applyFill="1" applyBorder="1" applyAlignment="1">
      <alignment horizontal="center"/>
    </xf>
    <xf numFmtId="0" fontId="2" fillId="3" borderId="3" xfId="0" applyFont="1" applyFill="1" applyBorder="1"/>
    <xf numFmtId="41" fontId="2" fillId="3" borderId="3" xfId="1" applyFont="1" applyFill="1" applyBorder="1"/>
    <xf numFmtId="0" fontId="2" fillId="0" borderId="3" xfId="0" applyFont="1" applyBorder="1" applyAlignment="1">
      <alignment horizontal="center"/>
    </xf>
    <xf numFmtId="41" fontId="2" fillId="0" borderId="3" xfId="1" applyFont="1" applyBorder="1"/>
    <xf numFmtId="0" fontId="7" fillId="3" borderId="1" xfId="0" applyFont="1" applyFill="1" applyBorder="1" applyAlignment="1">
      <alignment horizontal="center"/>
    </xf>
    <xf numFmtId="41" fontId="7" fillId="3" borderId="1" xfId="1" applyFont="1" applyFill="1" applyBorder="1" applyAlignment="1">
      <alignment horizontal="center"/>
    </xf>
    <xf numFmtId="41" fontId="2" fillId="0" borderId="2" xfId="1" applyFont="1" applyBorder="1"/>
    <xf numFmtId="41" fontId="2" fillId="0" borderId="14" xfId="1" applyFont="1" applyBorder="1"/>
    <xf numFmtId="41" fontId="2" fillId="2" borderId="1" xfId="1" applyFont="1" applyFill="1" applyBorder="1" applyAlignment="1">
      <alignment horizontal="center"/>
    </xf>
    <xf numFmtId="0" fontId="7" fillId="4" borderId="0" xfId="0" applyFont="1" applyFill="1"/>
    <xf numFmtId="0" fontId="2" fillId="0" borderId="0" xfId="0" applyFont="1"/>
    <xf numFmtId="41" fontId="2" fillId="0" borderId="0" xfId="1" applyFont="1"/>
    <xf numFmtId="0" fontId="2" fillId="0" borderId="15" xfId="0" applyFont="1" applyBorder="1" applyAlignment="1">
      <alignment horizontal="center"/>
    </xf>
    <xf numFmtId="41" fontId="2" fillId="0" borderId="15" xfId="1" applyFont="1" applyBorder="1" applyAlignment="1">
      <alignment horizontal="center"/>
    </xf>
    <xf numFmtId="41" fontId="2" fillId="3" borderId="15" xfId="1" applyFont="1" applyFill="1" applyBorder="1" applyAlignment="1">
      <alignment horizontal="center"/>
    </xf>
    <xf numFmtId="0" fontId="2" fillId="0" borderId="15" xfId="0" applyFont="1" applyBorder="1"/>
    <xf numFmtId="41" fontId="2" fillId="0" borderId="15" xfId="1" applyFont="1" applyBorder="1"/>
    <xf numFmtId="0" fontId="2" fillId="0" borderId="3" xfId="0" applyFont="1" applyBorder="1"/>
    <xf numFmtId="0" fontId="8" fillId="0" borderId="0" xfId="0" applyFont="1" applyAlignment="1">
      <alignment horizontal="justify" vertical="center"/>
    </xf>
    <xf numFmtId="0" fontId="7" fillId="2" borderId="1" xfId="0" applyFont="1" applyFill="1" applyBorder="1" applyAlignment="1">
      <alignment horizontal="center"/>
    </xf>
    <xf numFmtId="41" fontId="7" fillId="2" borderId="1" xfId="1" applyFont="1" applyFill="1" applyBorder="1" applyAlignment="1">
      <alignment horizontal="center"/>
    </xf>
    <xf numFmtId="0" fontId="2" fillId="0" borderId="5" xfId="0" applyFont="1" applyBorder="1" applyAlignment="1">
      <alignment horizontal="center"/>
    </xf>
    <xf numFmtId="41" fontId="2" fillId="0" borderId="0" xfId="1" applyFont="1" applyBorder="1" applyAlignment="1">
      <alignment horizontal="left"/>
    </xf>
    <xf numFmtId="41" fontId="2" fillId="0" borderId="9" xfId="1" applyFont="1" applyBorder="1" applyAlignment="1">
      <alignment horizontal="center"/>
    </xf>
    <xf numFmtId="0" fontId="2" fillId="0" borderId="5" xfId="0" applyFont="1" applyBorder="1"/>
    <xf numFmtId="41" fontId="2" fillId="0" borderId="0" xfId="1" applyFont="1" applyBorder="1"/>
    <xf numFmtId="41" fontId="2" fillId="0" borderId="9" xfId="1" applyFont="1" applyBorder="1"/>
    <xf numFmtId="0" fontId="2" fillId="0" borderId="10" xfId="0" applyFont="1" applyBorder="1"/>
    <xf numFmtId="41" fontId="2" fillId="0" borderId="11" xfId="1" applyFont="1" applyBorder="1"/>
    <xf numFmtId="41" fontId="2" fillId="0" borderId="4" xfId="1" applyFont="1" applyBorder="1"/>
    <xf numFmtId="41" fontId="7" fillId="0" borderId="0" xfId="1" applyFont="1" applyBorder="1" applyAlignment="1">
      <alignment horizontal="center"/>
    </xf>
    <xf numFmtId="0" fontId="2" fillId="3" borderId="15" xfId="0" applyFont="1" applyFill="1" applyBorder="1" applyAlignment="1">
      <alignment horizontal="center"/>
    </xf>
    <xf numFmtId="41" fontId="2" fillId="0" borderId="0" xfId="1" applyFont="1" applyBorder="1" applyAlignment="1">
      <alignment horizontal="center"/>
    </xf>
    <xf numFmtId="41" fontId="2" fillId="3" borderId="15" xfId="0" applyNumberFormat="1" applyFont="1" applyFill="1" applyBorder="1" applyAlignment="1">
      <alignment horizontal="center"/>
    </xf>
    <xf numFmtId="41" fontId="2" fillId="3" borderId="15" xfId="1" applyFont="1" applyFill="1" applyBorder="1"/>
    <xf numFmtId="0" fontId="2" fillId="3" borderId="15" xfId="0" applyFont="1" applyFill="1" applyBorder="1"/>
    <xf numFmtId="0" fontId="2" fillId="3" borderId="5" xfId="0" applyFont="1" applyFill="1" applyBorder="1"/>
    <xf numFmtId="41" fontId="2" fillId="3" borderId="0" xfId="1" applyFont="1" applyFill="1" applyBorder="1"/>
    <xf numFmtId="41" fontId="2" fillId="3" borderId="9" xfId="1" applyFont="1" applyFill="1" applyBorder="1"/>
    <xf numFmtId="0" fontId="2" fillId="3" borderId="10" xfId="0" applyFont="1" applyFill="1" applyBorder="1"/>
    <xf numFmtId="41" fontId="2" fillId="3" borderId="11" xfId="1" applyFont="1" applyFill="1" applyBorder="1"/>
    <xf numFmtId="41" fontId="2" fillId="3" borderId="4" xfId="1" applyFont="1" applyFill="1" applyBorder="1"/>
    <xf numFmtId="41" fontId="2" fillId="0" borderId="1" xfId="1" applyFont="1" applyBorder="1" applyAlignment="1">
      <alignment horizontal="center"/>
    </xf>
    <xf numFmtId="41" fontId="2" fillId="0" borderId="2" xfId="1" applyFont="1" applyBorder="1" applyAlignment="1">
      <alignment horizontal="center"/>
    </xf>
    <xf numFmtId="41" fontId="2" fillId="0" borderId="1" xfId="1" applyFont="1" applyBorder="1"/>
    <xf numFmtId="0" fontId="7" fillId="0" borderId="0" xfId="0" applyFont="1"/>
    <xf numFmtId="41" fontId="2" fillId="3" borderId="0" xfId="0" applyNumberFormat="1" applyFont="1" applyFill="1"/>
    <xf numFmtId="0" fontId="2" fillId="3" borderId="14" xfId="0" applyFont="1" applyFill="1" applyBorder="1"/>
    <xf numFmtId="41" fontId="2" fillId="3" borderId="0" xfId="1" applyFont="1" applyFill="1"/>
    <xf numFmtId="41" fontId="2" fillId="3" borderId="5" xfId="0" applyNumberFormat="1" applyFont="1" applyFill="1" applyBorder="1"/>
    <xf numFmtId="41" fontId="2" fillId="0" borderId="5" xfId="0" applyNumberFormat="1" applyFont="1" applyBorder="1"/>
    <xf numFmtId="41" fontId="2" fillId="3" borderId="1" xfId="0" applyNumberFormat="1" applyFont="1" applyFill="1" applyBorder="1"/>
    <xf numFmtId="41" fontId="2" fillId="3" borderId="1" xfId="1" applyFont="1" applyFill="1" applyBorder="1"/>
    <xf numFmtId="41" fontId="2" fillId="0" borderId="0" xfId="0" applyNumberFormat="1" applyFont="1"/>
    <xf numFmtId="0" fontId="2" fillId="3" borderId="15" xfId="0" applyFont="1" applyFill="1" applyBorder="1" applyAlignment="1">
      <alignment horizontal="left"/>
    </xf>
    <xf numFmtId="0" fontId="2" fillId="3" borderId="1" xfId="0" applyFont="1" applyFill="1" applyBorder="1"/>
    <xf numFmtId="0" fontId="2" fillId="0" borderId="5" xfId="0" applyFont="1" applyBorder="1" applyAlignment="1">
      <alignment horizontal="left"/>
    </xf>
    <xf numFmtId="0" fontId="2" fillId="2" borderId="1" xfId="0" applyFont="1" applyFill="1" applyBorder="1" applyAlignment="1">
      <alignment horizontal="center"/>
    </xf>
    <xf numFmtId="41" fontId="2" fillId="0" borderId="3" xfId="1" applyFont="1" applyBorder="1" applyAlignment="1">
      <alignment horizontal="center"/>
    </xf>
    <xf numFmtId="41" fontId="7" fillId="0" borderId="0" xfId="1" applyFont="1"/>
    <xf numFmtId="41" fontId="2" fillId="3" borderId="3" xfId="0" applyNumberFormat="1" applyFont="1" applyFill="1" applyBorder="1"/>
    <xf numFmtId="0" fontId="2" fillId="3" borderId="5" xfId="0" applyFont="1" applyFill="1" applyBorder="1" applyAlignment="1">
      <alignment horizontal="left"/>
    </xf>
    <xf numFmtId="41" fontId="2" fillId="3" borderId="0" xfId="1" applyFont="1" applyFill="1" applyBorder="1" applyAlignment="1">
      <alignment horizontal="left"/>
    </xf>
    <xf numFmtId="41" fontId="2" fillId="3" borderId="9" xfId="1" applyFont="1" applyFill="1" applyBorder="1" applyAlignment="1">
      <alignment horizontal="center"/>
    </xf>
    <xf numFmtId="0" fontId="2" fillId="3" borderId="5" xfId="0" applyFont="1" applyFill="1" applyBorder="1" applyAlignment="1">
      <alignment horizontal="center"/>
    </xf>
    <xf numFmtId="0" fontId="2" fillId="0" borderId="1" xfId="0" applyFont="1" applyBorder="1"/>
    <xf numFmtId="0" fontId="2" fillId="0" borderId="12" xfId="0" applyFont="1" applyBorder="1" applyAlignment="1">
      <alignment horizontal="center"/>
    </xf>
    <xf numFmtId="41" fontId="2" fillId="0" borderId="13" xfId="1" applyFont="1" applyBorder="1" applyAlignment="1">
      <alignment horizontal="center"/>
    </xf>
    <xf numFmtId="0" fontId="2" fillId="0" borderId="10" xfId="0" applyFont="1" applyBorder="1" applyAlignment="1">
      <alignment horizontal="center"/>
    </xf>
    <xf numFmtId="41" fontId="2" fillId="0" borderId="11" xfId="1" applyFont="1" applyBorder="1" applyAlignment="1">
      <alignment horizontal="center"/>
    </xf>
    <xf numFmtId="41" fontId="7" fillId="2" borderId="14" xfId="1" applyFont="1" applyFill="1" applyBorder="1" applyAlignment="1">
      <alignment horizontal="center"/>
    </xf>
    <xf numFmtId="0" fontId="2" fillId="0" borderId="6" xfId="0" applyFont="1" applyBorder="1" applyAlignment="1">
      <alignment horizontal="center"/>
    </xf>
    <xf numFmtId="41" fontId="2" fillId="0" borderId="7" xfId="1" applyFont="1" applyBorder="1" applyAlignment="1">
      <alignment horizontal="left"/>
    </xf>
    <xf numFmtId="41" fontId="2" fillId="0" borderId="7" xfId="1" applyFont="1" applyBorder="1" applyAlignment="1">
      <alignment horizontal="center"/>
    </xf>
    <xf numFmtId="41" fontId="2" fillId="0" borderId="8" xfId="1" applyFont="1" applyBorder="1"/>
    <xf numFmtId="41" fontId="2" fillId="3" borderId="0" xfId="1" applyFont="1" applyFill="1" applyBorder="1" applyAlignment="1">
      <alignment horizontal="center"/>
    </xf>
    <xf numFmtId="164" fontId="2" fillId="3" borderId="0" xfId="1" applyNumberFormat="1" applyFont="1" applyFill="1" applyBorder="1"/>
    <xf numFmtId="43" fontId="2" fillId="0" borderId="0" xfId="0" applyNumberFormat="1" applyFont="1"/>
    <xf numFmtId="41" fontId="2" fillId="0" borderId="14" xfId="0" applyNumberFormat="1" applyFont="1" applyBorder="1"/>
    <xf numFmtId="41" fontId="2" fillId="0" borderId="15" xfId="0" applyNumberFormat="1" applyFont="1" applyBorder="1"/>
    <xf numFmtId="41" fontId="2" fillId="0" borderId="3" xfId="0" applyNumberFormat="1" applyFont="1" applyBorder="1"/>
    <xf numFmtId="41" fontId="2" fillId="3" borderId="5" xfId="0" applyNumberFormat="1" applyFont="1" applyFill="1" applyBorder="1" applyAlignment="1">
      <alignment horizontal="left"/>
    </xf>
    <xf numFmtId="0" fontId="2" fillId="0" borderId="10" xfId="0" applyFont="1" applyBorder="1" applyAlignment="1">
      <alignment horizontal="left"/>
    </xf>
    <xf numFmtId="41" fontId="2" fillId="0" borderId="11" xfId="1" applyFont="1" applyBorder="1" applyAlignment="1">
      <alignment horizontal="left"/>
    </xf>
    <xf numFmtId="41" fontId="2" fillId="0" borderId="4" xfId="1" applyFont="1" applyBorder="1" applyAlignment="1">
      <alignment horizontal="center"/>
    </xf>
    <xf numFmtId="0" fontId="4" fillId="3" borderId="12" xfId="0" applyFont="1" applyFill="1" applyBorder="1" applyAlignment="1">
      <alignment horizontal="left" vertical="center"/>
    </xf>
    <xf numFmtId="0" fontId="2" fillId="3" borderId="13" xfId="0" applyFont="1" applyFill="1" applyBorder="1"/>
    <xf numFmtId="0" fontId="2" fillId="3" borderId="2" xfId="0" applyFont="1" applyFill="1" applyBorder="1"/>
    <xf numFmtId="0" fontId="7" fillId="2" borderId="6" xfId="0" applyFont="1" applyFill="1" applyBorder="1" applyAlignment="1">
      <alignment horizontal="center"/>
    </xf>
    <xf numFmtId="0" fontId="7" fillId="2" borderId="7" xfId="0" applyFont="1" applyFill="1" applyBorder="1" applyAlignment="1">
      <alignment horizontal="center"/>
    </xf>
    <xf numFmtId="0" fontId="7" fillId="2" borderId="8" xfId="0" applyFont="1" applyFill="1" applyBorder="1" applyAlignment="1">
      <alignment horizontal="center"/>
    </xf>
    <xf numFmtId="41" fontId="2" fillId="3" borderId="14"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7" fillId="2" borderId="12" xfId="0" applyFont="1" applyFill="1" applyBorder="1" applyAlignment="1">
      <alignment horizontal="center"/>
    </xf>
    <xf numFmtId="0" fontId="7" fillId="2" borderId="13" xfId="0" applyFont="1" applyFill="1" applyBorder="1" applyAlignment="1">
      <alignment horizontal="center"/>
    </xf>
    <xf numFmtId="0" fontId="7" fillId="2" borderId="2" xfId="0" applyFont="1" applyFill="1" applyBorder="1" applyAlignment="1">
      <alignment horizontal="center"/>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3" fillId="3" borderId="4" xfId="0" applyFont="1" applyFill="1" applyBorder="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3" borderId="4"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4" xfId="0" applyFont="1" applyBorder="1" applyAlignment="1">
      <alignment horizontal="left" vertical="center" wrapText="1"/>
    </xf>
    <xf numFmtId="0" fontId="4" fillId="3" borderId="0" xfId="0" applyFont="1" applyFill="1" applyAlignment="1">
      <alignment vertical="center"/>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3" borderId="2" xfId="0" applyFont="1" applyFill="1" applyBorder="1" applyAlignment="1">
      <alignment horizontal="left" vertical="center" wrapText="1"/>
    </xf>
    <xf numFmtId="0" fontId="9" fillId="3" borderId="3" xfId="0" applyFont="1" applyFill="1" applyBorder="1"/>
    <xf numFmtId="41" fontId="9" fillId="3" borderId="3" xfId="1" applyFont="1" applyFill="1" applyBorder="1"/>
    <xf numFmtId="0" fontId="2" fillId="6" borderId="3" xfId="0" applyFont="1" applyFill="1" applyBorder="1" applyAlignment="1">
      <alignment horizontal="center"/>
    </xf>
    <xf numFmtId="41" fontId="2" fillId="6" borderId="3" xfId="1" applyFont="1" applyFill="1" applyBorder="1"/>
    <xf numFmtId="41" fontId="2" fillId="0" borderId="1" xfId="1" applyFont="1" applyBorder="1" applyAlignment="1"/>
    <xf numFmtId="0" fontId="9" fillId="3" borderId="14" xfId="0" applyFont="1" applyFill="1" applyBorder="1"/>
    <xf numFmtId="0" fontId="9" fillId="3" borderId="15" xfId="0" applyFont="1" applyFill="1" applyBorder="1"/>
    <xf numFmtId="41" fontId="2" fillId="5" borderId="1" xfId="0" applyNumberFormat="1" applyFont="1" applyFill="1" applyBorder="1"/>
    <xf numFmtId="41" fontId="2" fillId="5" borderId="1" xfId="1" applyFont="1" applyFill="1" applyBorder="1"/>
    <xf numFmtId="41" fontId="2" fillId="5" borderId="0" xfId="1" applyFont="1" applyFill="1"/>
    <xf numFmtId="0" fontId="2" fillId="3" borderId="4" xfId="0" applyFont="1" applyFill="1" applyBorder="1" applyAlignment="1">
      <alignment horizontal="center"/>
    </xf>
    <xf numFmtId="41" fontId="2" fillId="5" borderId="2" xfId="0" applyNumberFormat="1" applyFont="1" applyFill="1" applyBorder="1"/>
    <xf numFmtId="0" fontId="2" fillId="0" borderId="14" xfId="0" applyFont="1" applyBorder="1"/>
    <xf numFmtId="0" fontId="9" fillId="0" borderId="3" xfId="0" applyFont="1" applyBorder="1"/>
    <xf numFmtId="41" fontId="2" fillId="7" borderId="3" xfId="1" applyFont="1" applyFill="1" applyBorder="1"/>
    <xf numFmtId="0" fontId="2" fillId="7" borderId="3" xfId="0" applyFont="1" applyFill="1" applyBorder="1" applyAlignment="1">
      <alignment horizontal="center"/>
    </xf>
    <xf numFmtId="0" fontId="2" fillId="8" borderId="0" xfId="0" applyFont="1" applyFill="1"/>
    <xf numFmtId="0" fontId="2" fillId="8" borderId="3" xfId="0" applyFont="1" applyFill="1" applyBorder="1" applyAlignment="1">
      <alignment horizontal="center"/>
    </xf>
    <xf numFmtId="41" fontId="2" fillId="8" borderId="3" xfId="1" applyFont="1" applyFill="1" applyBorder="1"/>
    <xf numFmtId="41" fontId="7" fillId="5" borderId="1" xfId="1" applyFont="1" applyFill="1" applyBorder="1" applyAlignment="1">
      <alignment horizontal="center"/>
    </xf>
    <xf numFmtId="41" fontId="2" fillId="5" borderId="15" xfId="1" applyFont="1" applyFill="1" applyBorder="1" applyAlignment="1">
      <alignment horizontal="center"/>
    </xf>
    <xf numFmtId="41" fontId="2" fillId="5" borderId="15" xfId="1" applyFont="1" applyFill="1" applyBorder="1"/>
    <xf numFmtId="0" fontId="2" fillId="0" borderId="1" xfId="0" applyFont="1" applyBorder="1" applyAlignment="1">
      <alignment horizontal="center"/>
    </xf>
    <xf numFmtId="0" fontId="2" fillId="4" borderId="15" xfId="0" applyFont="1" applyFill="1" applyBorder="1" applyAlignment="1">
      <alignment horizontal="left"/>
    </xf>
    <xf numFmtId="41" fontId="2" fillId="4" borderId="15" xfId="1" applyFont="1" applyFill="1" applyBorder="1" applyAlignment="1">
      <alignment horizontal="center"/>
    </xf>
    <xf numFmtId="41" fontId="2" fillId="3" borderId="14" xfId="1" applyFont="1" applyFill="1" applyBorder="1"/>
    <xf numFmtId="0" fontId="2" fillId="3" borderId="6" xfId="0" applyFont="1" applyFill="1" applyBorder="1" applyAlignment="1">
      <alignment horizontal="left"/>
    </xf>
    <xf numFmtId="41" fontId="2" fillId="3" borderId="7" xfId="1" applyFont="1" applyFill="1" applyBorder="1" applyAlignment="1">
      <alignment horizontal="left"/>
    </xf>
    <xf numFmtId="164" fontId="2" fillId="3" borderId="8" xfId="1" applyNumberFormat="1" applyFont="1" applyFill="1" applyBorder="1" applyAlignment="1">
      <alignment horizontal="center"/>
    </xf>
    <xf numFmtId="164" fontId="2" fillId="3" borderId="9" xfId="1" applyNumberFormat="1" applyFont="1" applyFill="1" applyBorder="1" applyAlignment="1">
      <alignment horizontal="center"/>
    </xf>
    <xf numFmtId="0" fontId="2" fillId="3" borderId="10" xfId="0" applyFont="1" applyFill="1" applyBorder="1" applyAlignment="1">
      <alignment horizontal="left"/>
    </xf>
    <xf numFmtId="164" fontId="2" fillId="3" borderId="4" xfId="1" applyNumberFormat="1" applyFont="1" applyFill="1" applyBorder="1" applyAlignment="1">
      <alignment horizontal="center"/>
    </xf>
    <xf numFmtId="0" fontId="2" fillId="5" borderId="14" xfId="0" applyFont="1" applyFill="1" applyBorder="1"/>
    <xf numFmtId="41" fontId="2" fillId="5" borderId="3" xfId="0" applyNumberFormat="1" applyFont="1" applyFill="1" applyBorder="1"/>
    <xf numFmtId="0" fontId="2" fillId="5" borderId="14" xfId="0" applyFont="1" applyFill="1" applyBorder="1" applyAlignment="1">
      <alignment horizontal="center"/>
    </xf>
    <xf numFmtId="41" fontId="2" fillId="3" borderId="8" xfId="1" applyFont="1" applyFill="1" applyBorder="1" applyAlignment="1">
      <alignment horizontal="center"/>
    </xf>
    <xf numFmtId="41" fontId="2" fillId="3" borderId="11" xfId="1" applyFont="1" applyFill="1" applyBorder="1" applyAlignment="1">
      <alignment horizontal="left"/>
    </xf>
    <xf numFmtId="41" fontId="2" fillId="3" borderId="4" xfId="1" applyFont="1" applyFill="1" applyBorder="1" applyAlignment="1">
      <alignment horizontal="center"/>
    </xf>
    <xf numFmtId="41" fontId="9" fillId="0" borderId="14" xfId="1" applyFont="1" applyBorder="1"/>
    <xf numFmtId="0" fontId="3" fillId="3" borderId="1" xfId="0" applyFont="1" applyFill="1" applyBorder="1" applyAlignment="1">
      <alignment horizontal="justify" vertical="center" wrapText="1"/>
    </xf>
    <xf numFmtId="0" fontId="3" fillId="3" borderId="2"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4" fillId="4" borderId="6"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0" xfId="0" applyFont="1" applyFill="1" applyAlignment="1">
      <alignment horizontal="left" vertical="center" wrapText="1"/>
    </xf>
    <xf numFmtId="0" fontId="4" fillId="4" borderId="9"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4" borderId="4"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9" borderId="0" xfId="0" applyFont="1" applyFill="1"/>
    <xf numFmtId="41" fontId="2" fillId="9" borderId="0" xfId="1" applyFont="1" applyFill="1"/>
    <xf numFmtId="41" fontId="2" fillId="9" borderId="15" xfId="1" applyFont="1" applyFill="1" applyBorder="1" applyAlignment="1">
      <alignment horizontal="center"/>
    </xf>
    <xf numFmtId="41" fontId="2" fillId="8" borderId="0" xfId="1" applyFont="1" applyFill="1"/>
    <xf numFmtId="0" fontId="11" fillId="0" borderId="0" xfId="0" applyFont="1"/>
    <xf numFmtId="0" fontId="2" fillId="8" borderId="12" xfId="0" applyFont="1" applyFill="1" applyBorder="1"/>
    <xf numFmtId="41" fontId="2" fillId="8" borderId="13" xfId="1" applyFont="1" applyFill="1" applyBorder="1"/>
    <xf numFmtId="41" fontId="2" fillId="8" borderId="2" xfId="1" applyFont="1" applyFill="1" applyBorder="1"/>
    <xf numFmtId="0" fontId="2" fillId="8" borderId="15" xfId="0" applyFont="1" applyFill="1" applyBorder="1"/>
    <xf numFmtId="0" fontId="2" fillId="8" borderId="5" xfId="0" applyFont="1" applyFill="1" applyBorder="1" applyAlignment="1">
      <alignment horizontal="left"/>
    </xf>
    <xf numFmtId="41" fontId="2" fillId="8" borderId="0" xfId="1" applyFont="1" applyFill="1" applyBorder="1" applyAlignment="1">
      <alignment horizontal="left"/>
    </xf>
    <xf numFmtId="41" fontId="2" fillId="8" borderId="9" xfId="1" applyFont="1" applyFill="1" applyBorder="1" applyAlignment="1">
      <alignment horizontal="center"/>
    </xf>
    <xf numFmtId="41" fontId="2" fillId="8" borderId="15" xfId="1" applyFont="1" applyFill="1" applyBorder="1"/>
  </cellXfs>
  <cellStyles count="2">
    <cellStyle name="Millares [0]" xfId="1" builtinId="6"/>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1072661</xdr:colOff>
      <xdr:row>242</xdr:row>
      <xdr:rowOff>81675</xdr:rowOff>
    </xdr:from>
    <xdr:to>
      <xdr:col>12</xdr:col>
      <xdr:colOff>388813</xdr:colOff>
      <xdr:row>250</xdr:row>
      <xdr:rowOff>151796</xdr:rowOff>
    </xdr:to>
    <xdr:pic>
      <xdr:nvPicPr>
        <xdr:cNvPr id="2" name="Imagen 1">
          <a:extLst>
            <a:ext uri="{FF2B5EF4-FFF2-40B4-BE49-F238E27FC236}">
              <a16:creationId xmlns:a16="http://schemas.microsoft.com/office/drawing/2014/main" id="{143F2BC9-6FD2-4DCB-B39F-C08259085D78}"/>
            </a:ext>
          </a:extLst>
        </xdr:cNvPr>
        <xdr:cNvPicPr>
          <a:picLocks noChangeAspect="1"/>
        </xdr:cNvPicPr>
      </xdr:nvPicPr>
      <xdr:blipFill>
        <a:blip xmlns:r="http://schemas.openxmlformats.org/officeDocument/2006/relationships" r:embed="rId1"/>
        <a:stretch>
          <a:fillRect/>
        </a:stretch>
      </xdr:blipFill>
      <xdr:spPr>
        <a:xfrm>
          <a:off x="10011507" y="43333967"/>
          <a:ext cx="3272691" cy="1483240"/>
        </a:xfrm>
        <a:prstGeom prst="rect">
          <a:avLst/>
        </a:prstGeom>
        <a:ln w="38100">
          <a:solidFill>
            <a:schemeClr val="tx1"/>
          </a:solidFill>
        </a:ln>
      </xdr:spPr>
    </xdr:pic>
    <xdr:clientData/>
  </xdr:twoCellAnchor>
  <xdr:twoCellAnchor editAs="oneCell">
    <xdr:from>
      <xdr:col>7</xdr:col>
      <xdr:colOff>187569</xdr:colOff>
      <xdr:row>252</xdr:row>
      <xdr:rowOff>156975</xdr:rowOff>
    </xdr:from>
    <xdr:to>
      <xdr:col>11</xdr:col>
      <xdr:colOff>314812</xdr:colOff>
      <xdr:row>265</xdr:row>
      <xdr:rowOff>49403</xdr:rowOff>
    </xdr:to>
    <xdr:pic>
      <xdr:nvPicPr>
        <xdr:cNvPr id="3" name="Imagen 2">
          <a:extLst>
            <a:ext uri="{FF2B5EF4-FFF2-40B4-BE49-F238E27FC236}">
              <a16:creationId xmlns:a16="http://schemas.microsoft.com/office/drawing/2014/main" id="{81F4AC93-C616-4D9E-A79C-EF95D8EC4F02}"/>
            </a:ext>
          </a:extLst>
        </xdr:cNvPr>
        <xdr:cNvPicPr>
          <a:picLocks noChangeAspect="1"/>
        </xdr:cNvPicPr>
      </xdr:nvPicPr>
      <xdr:blipFill>
        <a:blip xmlns:r="http://schemas.openxmlformats.org/officeDocument/2006/relationships" r:embed="rId2"/>
        <a:stretch>
          <a:fillRect/>
        </a:stretch>
      </xdr:blipFill>
      <xdr:spPr>
        <a:xfrm>
          <a:off x="7244861" y="45167729"/>
          <a:ext cx="4855308" cy="2191250"/>
        </a:xfrm>
        <a:prstGeom prst="rect">
          <a:avLst/>
        </a:prstGeom>
        <a:ln w="34925">
          <a:solidFill>
            <a:schemeClr val="tx1"/>
          </a:solidFill>
        </a:ln>
      </xdr:spPr>
    </xdr:pic>
    <xdr:clientData/>
  </xdr:twoCellAnchor>
  <xdr:twoCellAnchor editAs="oneCell">
    <xdr:from>
      <xdr:col>6</xdr:col>
      <xdr:colOff>197382</xdr:colOff>
      <xdr:row>240</xdr:row>
      <xdr:rowOff>97692</xdr:rowOff>
    </xdr:from>
    <xdr:to>
      <xdr:col>9</xdr:col>
      <xdr:colOff>886186</xdr:colOff>
      <xdr:row>251</xdr:row>
      <xdr:rowOff>77385</xdr:rowOff>
    </xdr:to>
    <xdr:pic>
      <xdr:nvPicPr>
        <xdr:cNvPr id="4" name="Imagen 3">
          <a:extLst>
            <a:ext uri="{FF2B5EF4-FFF2-40B4-BE49-F238E27FC236}">
              <a16:creationId xmlns:a16="http://schemas.microsoft.com/office/drawing/2014/main" id="{CA7BE942-F336-792E-2CEC-CAA1CF408EBF}"/>
            </a:ext>
          </a:extLst>
        </xdr:cNvPr>
        <xdr:cNvPicPr>
          <a:picLocks noChangeAspect="1"/>
        </xdr:cNvPicPr>
      </xdr:nvPicPr>
      <xdr:blipFill>
        <a:blip xmlns:r="http://schemas.openxmlformats.org/officeDocument/2006/relationships" r:embed="rId3"/>
        <a:stretch>
          <a:fillRect/>
        </a:stretch>
      </xdr:blipFill>
      <xdr:spPr>
        <a:xfrm>
          <a:off x="6360057" y="41802905"/>
          <a:ext cx="3915583" cy="1889822"/>
        </a:xfrm>
        <a:prstGeom prst="rect">
          <a:avLst/>
        </a:prstGeom>
        <a:ln w="38100">
          <a:solidFill>
            <a:srgbClr val="FF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1</xdr:row>
      <xdr:rowOff>12700</xdr:rowOff>
    </xdr:from>
    <xdr:to>
      <xdr:col>15</xdr:col>
      <xdr:colOff>453164</xdr:colOff>
      <xdr:row>37</xdr:row>
      <xdr:rowOff>97098</xdr:rowOff>
    </xdr:to>
    <xdr:pic>
      <xdr:nvPicPr>
        <xdr:cNvPr id="2" name="Imagen 1">
          <a:extLst>
            <a:ext uri="{FF2B5EF4-FFF2-40B4-BE49-F238E27FC236}">
              <a16:creationId xmlns:a16="http://schemas.microsoft.com/office/drawing/2014/main" id="{1862F64E-1063-89A7-A9CC-839BF839E8D8}"/>
            </a:ext>
          </a:extLst>
        </xdr:cNvPr>
        <xdr:cNvPicPr>
          <a:picLocks noChangeAspect="1"/>
        </xdr:cNvPicPr>
      </xdr:nvPicPr>
      <xdr:blipFill>
        <a:blip xmlns:r="http://schemas.openxmlformats.org/officeDocument/2006/relationships" r:embed="rId1"/>
        <a:stretch>
          <a:fillRect/>
        </a:stretch>
      </xdr:blipFill>
      <xdr:spPr>
        <a:xfrm>
          <a:off x="292100" y="190500"/>
          <a:ext cx="11972064" cy="6485198"/>
        </a:xfrm>
        <a:prstGeom prst="rect">
          <a:avLst/>
        </a:prstGeom>
        <a:ln w="31750">
          <a:solidFill>
            <a:schemeClr val="tx1"/>
          </a:solidFill>
        </a:ln>
      </xdr:spPr>
    </xdr:pic>
    <xdr:clientData/>
  </xdr:twoCellAnchor>
  <xdr:twoCellAnchor editAs="oneCell">
    <xdr:from>
      <xdr:col>0</xdr:col>
      <xdr:colOff>304800</xdr:colOff>
      <xdr:row>38</xdr:row>
      <xdr:rowOff>88900</xdr:rowOff>
    </xdr:from>
    <xdr:to>
      <xdr:col>15</xdr:col>
      <xdr:colOff>482600</xdr:colOff>
      <xdr:row>69</xdr:row>
      <xdr:rowOff>10631</xdr:rowOff>
    </xdr:to>
    <xdr:pic>
      <xdr:nvPicPr>
        <xdr:cNvPr id="3" name="Imagen 2">
          <a:extLst>
            <a:ext uri="{FF2B5EF4-FFF2-40B4-BE49-F238E27FC236}">
              <a16:creationId xmlns:a16="http://schemas.microsoft.com/office/drawing/2014/main" id="{10E7C08A-289A-8E04-37EE-3291252E8A41}"/>
            </a:ext>
          </a:extLst>
        </xdr:cNvPr>
        <xdr:cNvPicPr>
          <a:picLocks noChangeAspect="1"/>
        </xdr:cNvPicPr>
      </xdr:nvPicPr>
      <xdr:blipFill>
        <a:blip xmlns:r="http://schemas.openxmlformats.org/officeDocument/2006/relationships" r:embed="rId2"/>
        <a:stretch>
          <a:fillRect/>
        </a:stretch>
      </xdr:blipFill>
      <xdr:spPr>
        <a:xfrm>
          <a:off x="304800" y="6845300"/>
          <a:ext cx="11988800" cy="5433531"/>
        </a:xfrm>
        <a:prstGeom prst="rect">
          <a:avLst/>
        </a:prstGeom>
        <a:ln w="38100">
          <a:solidFill>
            <a:schemeClr val="tx1"/>
          </a:solidFill>
        </a:ln>
      </xdr:spPr>
    </xdr:pic>
    <xdr:clientData/>
  </xdr:twoCellAnchor>
  <xdr:twoCellAnchor editAs="oneCell">
    <xdr:from>
      <xdr:col>0</xdr:col>
      <xdr:colOff>317500</xdr:colOff>
      <xdr:row>69</xdr:row>
      <xdr:rowOff>165100</xdr:rowOff>
    </xdr:from>
    <xdr:to>
      <xdr:col>15</xdr:col>
      <xdr:colOff>495300</xdr:colOff>
      <xdr:row>100</xdr:row>
      <xdr:rowOff>63969</xdr:rowOff>
    </xdr:to>
    <xdr:pic>
      <xdr:nvPicPr>
        <xdr:cNvPr id="4" name="Imagen 3">
          <a:extLst>
            <a:ext uri="{FF2B5EF4-FFF2-40B4-BE49-F238E27FC236}">
              <a16:creationId xmlns:a16="http://schemas.microsoft.com/office/drawing/2014/main" id="{3FFEA137-CCD2-99AB-F623-490D4A941039}"/>
            </a:ext>
          </a:extLst>
        </xdr:cNvPr>
        <xdr:cNvPicPr>
          <a:picLocks noChangeAspect="1"/>
        </xdr:cNvPicPr>
      </xdr:nvPicPr>
      <xdr:blipFill>
        <a:blip xmlns:r="http://schemas.openxmlformats.org/officeDocument/2006/relationships" r:embed="rId3"/>
        <a:stretch>
          <a:fillRect/>
        </a:stretch>
      </xdr:blipFill>
      <xdr:spPr>
        <a:xfrm>
          <a:off x="317500" y="12433300"/>
          <a:ext cx="11988800" cy="5410669"/>
        </a:xfrm>
        <a:prstGeom prst="rect">
          <a:avLst/>
        </a:prstGeom>
        <a:ln w="34925">
          <a:solidFill>
            <a:schemeClr val="tx1"/>
          </a:solidFill>
        </a:ln>
      </xdr:spPr>
    </xdr:pic>
    <xdr:clientData/>
  </xdr:twoCellAnchor>
  <xdr:twoCellAnchor>
    <xdr:from>
      <xdr:col>9</xdr:col>
      <xdr:colOff>695324</xdr:colOff>
      <xdr:row>19</xdr:row>
      <xdr:rowOff>135730</xdr:rowOff>
    </xdr:from>
    <xdr:to>
      <xdr:col>14</xdr:col>
      <xdr:colOff>457199</xdr:colOff>
      <xdr:row>25</xdr:row>
      <xdr:rowOff>130969</xdr:rowOff>
    </xdr:to>
    <xdr:sp macro="" textlink="">
      <xdr:nvSpPr>
        <xdr:cNvPr id="5" name="Rectángulo 4">
          <a:extLst>
            <a:ext uri="{FF2B5EF4-FFF2-40B4-BE49-F238E27FC236}">
              <a16:creationId xmlns:a16="http://schemas.microsoft.com/office/drawing/2014/main" id="{F4F784B5-C1A1-E5FD-0AB2-38085F3BC5B2}"/>
            </a:ext>
          </a:extLst>
        </xdr:cNvPr>
        <xdr:cNvSpPr/>
      </xdr:nvSpPr>
      <xdr:spPr>
        <a:xfrm>
          <a:off x="7553324" y="3529011"/>
          <a:ext cx="3571875" cy="1066802"/>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466724</xdr:colOff>
      <xdr:row>25</xdr:row>
      <xdr:rowOff>173829</xdr:rowOff>
    </xdr:from>
    <xdr:to>
      <xdr:col>13</xdr:col>
      <xdr:colOff>714375</xdr:colOff>
      <xdr:row>28</xdr:row>
      <xdr:rowOff>142875</xdr:rowOff>
    </xdr:to>
    <xdr:sp macro="" textlink="">
      <xdr:nvSpPr>
        <xdr:cNvPr id="6" name="Rectángulo 5">
          <a:extLst>
            <a:ext uri="{FF2B5EF4-FFF2-40B4-BE49-F238E27FC236}">
              <a16:creationId xmlns:a16="http://schemas.microsoft.com/office/drawing/2014/main" id="{5379B072-38E8-43C1-AE0F-C01AD6539882}"/>
            </a:ext>
          </a:extLst>
        </xdr:cNvPr>
        <xdr:cNvSpPr/>
      </xdr:nvSpPr>
      <xdr:spPr>
        <a:xfrm>
          <a:off x="1228724" y="4638673"/>
          <a:ext cx="9391651" cy="504827"/>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523874</xdr:colOff>
      <xdr:row>29</xdr:row>
      <xdr:rowOff>104772</xdr:rowOff>
    </xdr:from>
    <xdr:to>
      <xdr:col>14</xdr:col>
      <xdr:colOff>428625</xdr:colOff>
      <xdr:row>33</xdr:row>
      <xdr:rowOff>171449</xdr:rowOff>
    </xdr:to>
    <xdr:sp macro="" textlink="">
      <xdr:nvSpPr>
        <xdr:cNvPr id="7" name="Rectángulo 6">
          <a:extLst>
            <a:ext uri="{FF2B5EF4-FFF2-40B4-BE49-F238E27FC236}">
              <a16:creationId xmlns:a16="http://schemas.microsoft.com/office/drawing/2014/main" id="{621A9B20-0FE6-4C4E-B85B-84C05A88D21C}"/>
            </a:ext>
          </a:extLst>
        </xdr:cNvPr>
        <xdr:cNvSpPr/>
      </xdr:nvSpPr>
      <xdr:spPr>
        <a:xfrm>
          <a:off x="1285874" y="5283991"/>
          <a:ext cx="9810751" cy="781052"/>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72"/>
  <sheetViews>
    <sheetView showGridLines="0" tabSelected="1" zoomScale="120" zoomScaleNormal="120" workbookViewId="0">
      <selection activeCell="F4" sqref="F4"/>
    </sheetView>
  </sheetViews>
  <sheetFormatPr baseColWidth="10" defaultColWidth="11.46484375" defaultRowHeight="13.5" x14ac:dyDescent="0.35"/>
  <cols>
    <col min="1" max="1" width="2.59765625" style="27" customWidth="1"/>
    <col min="2" max="2" width="14.46484375" style="27" customWidth="1"/>
    <col min="3" max="3" width="22.46484375" style="27" customWidth="1"/>
    <col min="4" max="4" width="15" style="28" bestFit="1" customWidth="1"/>
    <col min="5" max="5" width="15.46484375" style="28" customWidth="1"/>
    <col min="6" max="6" width="16.265625" style="28" customWidth="1"/>
    <col min="7" max="7" width="16.46484375" style="28" customWidth="1"/>
    <col min="8" max="8" width="13.1328125" style="27" customWidth="1"/>
    <col min="9" max="9" width="15.73046875" style="27" customWidth="1"/>
    <col min="10" max="10" width="24.3984375" style="27" customWidth="1"/>
    <col min="11" max="11" width="15.59765625" style="27" customWidth="1"/>
    <col min="12" max="12" width="17.59765625" style="27" customWidth="1"/>
    <col min="13" max="13" width="13.59765625" style="27" bestFit="1" customWidth="1"/>
    <col min="14" max="16384" width="11.46484375" style="27"/>
  </cols>
  <sheetData>
    <row r="2" spans="2:14" x14ac:dyDescent="0.35">
      <c r="B2" s="26" t="s">
        <v>75</v>
      </c>
    </row>
    <row r="3" spans="2:14" ht="13.9" thickBot="1" x14ac:dyDescent="0.4"/>
    <row r="4" spans="2:14" ht="13.9" thickBot="1" x14ac:dyDescent="0.4">
      <c r="C4" s="13" t="s">
        <v>21</v>
      </c>
      <c r="D4" s="14" t="s">
        <v>22</v>
      </c>
      <c r="E4" s="14" t="s">
        <v>23</v>
      </c>
      <c r="F4" s="14" t="s">
        <v>24</v>
      </c>
      <c r="I4" s="126" t="s">
        <v>0</v>
      </c>
      <c r="J4" s="127"/>
      <c r="K4" s="127"/>
      <c r="L4" s="127"/>
      <c r="M4" s="128"/>
    </row>
    <row r="5" spans="2:14" x14ac:dyDescent="0.35">
      <c r="C5" s="29" t="str">
        <f>+J10</f>
        <v>Terrenos</v>
      </c>
      <c r="D5" s="30">
        <f>+K10</f>
        <v>200000000</v>
      </c>
      <c r="E5" s="31">
        <v>350000000</v>
      </c>
      <c r="F5" s="30">
        <f>+E5-D5</f>
        <v>150000000</v>
      </c>
      <c r="I5" s="129"/>
      <c r="J5" s="130"/>
      <c r="K5" s="130"/>
      <c r="L5" s="130"/>
      <c r="M5" s="131"/>
    </row>
    <row r="6" spans="2:14" x14ac:dyDescent="0.35">
      <c r="C6" s="32"/>
      <c r="D6" s="33"/>
      <c r="E6" s="33"/>
      <c r="F6" s="33"/>
      <c r="I6" s="129"/>
      <c r="J6" s="130"/>
      <c r="K6" s="130"/>
      <c r="L6" s="130"/>
      <c r="M6" s="131"/>
    </row>
    <row r="7" spans="2:14" ht="13.9" thickBot="1" x14ac:dyDescent="0.4">
      <c r="C7" s="34"/>
      <c r="D7" s="20"/>
      <c r="E7" s="20"/>
      <c r="F7" s="20"/>
      <c r="I7" s="132"/>
      <c r="J7" s="133"/>
      <c r="K7" s="133"/>
      <c r="L7" s="133"/>
      <c r="M7" s="134"/>
    </row>
    <row r="8" spans="2:14" ht="13.9" thickBot="1" x14ac:dyDescent="0.4">
      <c r="I8" s="35"/>
    </row>
    <row r="9" spans="2:14" ht="13.9" thickBot="1" x14ac:dyDescent="0.4">
      <c r="B9" s="36" t="s">
        <v>26</v>
      </c>
      <c r="C9" s="111" t="s">
        <v>21</v>
      </c>
      <c r="D9" s="112"/>
      <c r="E9" s="113"/>
      <c r="F9" s="37" t="s">
        <v>27</v>
      </c>
      <c r="G9" s="37" t="s">
        <v>28</v>
      </c>
      <c r="I9" s="178" t="s">
        <v>1</v>
      </c>
      <c r="J9" s="179" t="s">
        <v>21</v>
      </c>
      <c r="K9" s="180" t="s">
        <v>87</v>
      </c>
      <c r="L9" s="180" t="s">
        <v>86</v>
      </c>
      <c r="M9" s="180" t="s">
        <v>88</v>
      </c>
    </row>
    <row r="10" spans="2:14" ht="13.9" thickBot="1" x14ac:dyDescent="0.4">
      <c r="B10" s="32" t="s">
        <v>29</v>
      </c>
      <c r="C10" s="38" t="s">
        <v>3</v>
      </c>
      <c r="D10" s="39">
        <v>1</v>
      </c>
      <c r="E10" s="40" t="s">
        <v>3</v>
      </c>
      <c r="F10" s="33"/>
      <c r="G10" s="33"/>
      <c r="I10" s="1" t="s">
        <v>2</v>
      </c>
      <c r="J10" s="2" t="s">
        <v>25</v>
      </c>
      <c r="K10" s="3">
        <v>200000000</v>
      </c>
      <c r="L10" s="4" t="s">
        <v>3</v>
      </c>
      <c r="M10" s="3">
        <v>200000000</v>
      </c>
      <c r="N10" s="5"/>
    </row>
    <row r="11" spans="2:14" ht="13.9" thickBot="1" x14ac:dyDescent="0.4">
      <c r="B11" s="32" t="s">
        <v>30</v>
      </c>
      <c r="C11" s="41" t="str">
        <f>+C5</f>
        <v>Terrenos</v>
      </c>
      <c r="D11" s="42"/>
      <c r="E11" s="43"/>
      <c r="F11" s="33">
        <f>+F5</f>
        <v>150000000</v>
      </c>
      <c r="G11" s="33"/>
      <c r="I11" s="6" t="s">
        <v>4</v>
      </c>
      <c r="J11" s="2" t="s">
        <v>34</v>
      </c>
      <c r="K11" s="3">
        <v>200000000</v>
      </c>
      <c r="L11" s="3">
        <v>50000000</v>
      </c>
      <c r="M11" s="3">
        <v>150000000</v>
      </c>
      <c r="N11" s="5"/>
    </row>
    <row r="12" spans="2:14" ht="13.9" thickBot="1" x14ac:dyDescent="0.4">
      <c r="B12" s="32" t="s">
        <v>84</v>
      </c>
      <c r="C12" s="41"/>
      <c r="D12" s="42" t="s">
        <v>31</v>
      </c>
      <c r="E12" s="43"/>
      <c r="F12" s="33"/>
      <c r="G12" s="33">
        <f>+F11</f>
        <v>150000000</v>
      </c>
      <c r="I12" s="6" t="s">
        <v>5</v>
      </c>
      <c r="J12" s="2" t="s">
        <v>43</v>
      </c>
      <c r="K12" s="3">
        <v>20000000</v>
      </c>
      <c r="L12" s="3">
        <v>10000000</v>
      </c>
      <c r="M12" s="3">
        <v>10000000</v>
      </c>
      <c r="N12" s="5"/>
    </row>
    <row r="13" spans="2:14" ht="13.9" thickBot="1" x14ac:dyDescent="0.4">
      <c r="B13" s="34"/>
      <c r="C13" s="44" t="s">
        <v>85</v>
      </c>
      <c r="D13" s="45"/>
      <c r="E13" s="46"/>
      <c r="F13" s="20"/>
      <c r="G13" s="20"/>
      <c r="I13" s="6" t="s">
        <v>6</v>
      </c>
      <c r="J13" s="2" t="s">
        <v>45</v>
      </c>
      <c r="K13" s="3">
        <v>30000000</v>
      </c>
      <c r="L13" s="3">
        <v>28000000</v>
      </c>
      <c r="M13" s="3">
        <v>2000000</v>
      </c>
      <c r="N13" s="5"/>
    </row>
    <row r="14" spans="2:14" ht="13.9" thickBot="1" x14ac:dyDescent="0.4">
      <c r="I14" s="6" t="s">
        <v>7</v>
      </c>
      <c r="J14" s="2" t="s">
        <v>46</v>
      </c>
      <c r="K14" s="3">
        <v>15000000</v>
      </c>
      <c r="L14" s="3">
        <v>5000000</v>
      </c>
      <c r="M14" s="3">
        <v>10000000</v>
      </c>
      <c r="N14" s="5"/>
    </row>
    <row r="15" spans="2:14" x14ac:dyDescent="0.35">
      <c r="B15" s="27" t="s">
        <v>32</v>
      </c>
      <c r="I15" s="7"/>
      <c r="J15" s="5"/>
      <c r="K15" s="5"/>
      <c r="L15" s="5"/>
      <c r="M15" s="5"/>
      <c r="N15" s="5"/>
    </row>
    <row r="16" spans="2:14" ht="13.9" thickBot="1" x14ac:dyDescent="0.4">
      <c r="I16" s="8" t="s">
        <v>72</v>
      </c>
      <c r="J16" s="5"/>
      <c r="K16" s="5"/>
      <c r="L16" s="5"/>
      <c r="M16" s="5"/>
      <c r="N16" s="5"/>
    </row>
    <row r="17" spans="2:15" ht="13.9" thickBot="1" x14ac:dyDescent="0.4">
      <c r="C17" s="13" t="s">
        <v>21</v>
      </c>
      <c r="D17" s="14" t="s">
        <v>73</v>
      </c>
      <c r="E17" s="14" t="s">
        <v>74</v>
      </c>
      <c r="F17" s="14" t="s">
        <v>24</v>
      </c>
      <c r="I17" s="7"/>
      <c r="J17" s="5"/>
      <c r="K17" s="5"/>
      <c r="L17" s="5"/>
      <c r="M17" s="5"/>
      <c r="N17" s="5"/>
    </row>
    <row r="18" spans="2:15" x14ac:dyDescent="0.35">
      <c r="C18" s="29"/>
      <c r="D18" s="31"/>
      <c r="E18" s="30"/>
      <c r="F18" s="30"/>
      <c r="I18" s="8" t="s">
        <v>63</v>
      </c>
      <c r="J18" s="5"/>
      <c r="K18" s="5"/>
      <c r="L18" s="5"/>
      <c r="M18" s="5"/>
      <c r="N18" s="5"/>
    </row>
    <row r="19" spans="2:15" x14ac:dyDescent="0.35">
      <c r="C19" s="32" t="str">
        <f>+C5</f>
        <v>Terrenos</v>
      </c>
      <c r="D19" s="33">
        <f>+D5+F11</f>
        <v>350000000</v>
      </c>
      <c r="E19" s="33">
        <v>600000000</v>
      </c>
      <c r="F19" s="33">
        <f>+E19-D19</f>
        <v>250000000</v>
      </c>
      <c r="I19" s="8" t="s">
        <v>64</v>
      </c>
      <c r="J19" s="5"/>
      <c r="K19" s="5"/>
      <c r="L19" s="5"/>
      <c r="M19" s="5"/>
      <c r="N19" s="5"/>
      <c r="O19" s="5"/>
    </row>
    <row r="20" spans="2:15" ht="13.9" thickBot="1" x14ac:dyDescent="0.4">
      <c r="C20" s="34"/>
      <c r="D20" s="20"/>
      <c r="E20" s="20"/>
      <c r="F20" s="20"/>
      <c r="I20" s="8" t="s">
        <v>65</v>
      </c>
      <c r="J20" s="5"/>
      <c r="K20" s="5"/>
      <c r="L20" s="5"/>
      <c r="M20" s="5"/>
      <c r="N20" s="5"/>
    </row>
    <row r="21" spans="2:15" ht="13.9" thickBot="1" x14ac:dyDescent="0.4">
      <c r="I21" s="9"/>
      <c r="J21" s="5"/>
      <c r="K21" s="5"/>
      <c r="L21" s="5"/>
      <c r="M21" s="5"/>
      <c r="N21" s="5"/>
    </row>
    <row r="22" spans="2:15" ht="13.9" thickBot="1" x14ac:dyDescent="0.4">
      <c r="B22" s="36" t="s">
        <v>26</v>
      </c>
      <c r="C22" s="111" t="s">
        <v>21</v>
      </c>
      <c r="D22" s="112"/>
      <c r="E22" s="113"/>
      <c r="F22" s="37" t="s">
        <v>27</v>
      </c>
      <c r="G22" s="37" t="s">
        <v>28</v>
      </c>
      <c r="I22" s="10" t="s">
        <v>8</v>
      </c>
      <c r="J22" s="136" t="s">
        <v>9</v>
      </c>
      <c r="K22" s="137"/>
      <c r="L22" s="137"/>
      <c r="M22" s="138"/>
      <c r="N22" s="5"/>
    </row>
    <row r="23" spans="2:15" ht="13.9" thickBot="1" x14ac:dyDescent="0.4">
      <c r="B23" s="32" t="s">
        <v>33</v>
      </c>
      <c r="C23" s="38" t="s">
        <v>3</v>
      </c>
      <c r="D23" s="39">
        <v>2</v>
      </c>
      <c r="E23" s="40" t="s">
        <v>3</v>
      </c>
      <c r="F23" s="33"/>
      <c r="G23" s="33"/>
      <c r="I23" s="11" t="s">
        <v>10</v>
      </c>
      <c r="J23" s="136" t="s">
        <v>11</v>
      </c>
      <c r="K23" s="137"/>
      <c r="L23" s="137"/>
      <c r="M23" s="138"/>
      <c r="N23" s="5"/>
    </row>
    <row r="24" spans="2:15" ht="13.9" thickBot="1" x14ac:dyDescent="0.4">
      <c r="B24" s="32" t="s">
        <v>30</v>
      </c>
      <c r="C24" s="41" t="str">
        <f>+C19</f>
        <v>Terrenos</v>
      </c>
      <c r="D24" s="42"/>
      <c r="E24" s="43"/>
      <c r="F24" s="33">
        <f>+F19</f>
        <v>250000000</v>
      </c>
      <c r="G24" s="33"/>
      <c r="I24" s="11" t="s">
        <v>12</v>
      </c>
      <c r="J24" s="136" t="s">
        <v>13</v>
      </c>
      <c r="K24" s="137"/>
      <c r="L24" s="137"/>
      <c r="M24" s="138"/>
      <c r="N24" s="5"/>
    </row>
    <row r="25" spans="2:15" ht="13.9" thickBot="1" x14ac:dyDescent="0.4">
      <c r="B25" s="32" t="s">
        <v>84</v>
      </c>
      <c r="C25" s="41"/>
      <c r="D25" s="42" t="str">
        <f>+D12</f>
        <v>Otras Reservas</v>
      </c>
      <c r="E25" s="43"/>
      <c r="F25" s="33"/>
      <c r="G25" s="33">
        <f>+F24</f>
        <v>250000000</v>
      </c>
      <c r="I25" s="9"/>
      <c r="J25" s="5"/>
      <c r="K25" s="5"/>
      <c r="L25" s="5"/>
      <c r="M25" s="5"/>
      <c r="N25" s="5"/>
    </row>
    <row r="26" spans="2:15" ht="13.9" thickBot="1" x14ac:dyDescent="0.4">
      <c r="B26" s="34"/>
      <c r="C26" s="44" t="s">
        <v>82</v>
      </c>
      <c r="D26" s="45"/>
      <c r="E26" s="46"/>
      <c r="F26" s="20"/>
      <c r="G26" s="20"/>
      <c r="I26" s="114" t="s">
        <v>66</v>
      </c>
      <c r="J26" s="115"/>
      <c r="K26" s="115"/>
      <c r="L26" s="115"/>
      <c r="M26" s="116"/>
      <c r="N26" s="5"/>
    </row>
    <row r="27" spans="2:15" ht="13.9" thickBot="1" x14ac:dyDescent="0.4">
      <c r="I27" s="117"/>
      <c r="J27" s="118"/>
      <c r="K27" s="118"/>
      <c r="L27" s="118"/>
      <c r="M27" s="119"/>
      <c r="N27" s="5"/>
    </row>
    <row r="28" spans="2:15" ht="13.9" thickBot="1" x14ac:dyDescent="0.4">
      <c r="C28" s="13" t="s">
        <v>21</v>
      </c>
      <c r="D28" s="14" t="str">
        <f>+E17</f>
        <v>31.12.2025</v>
      </c>
      <c r="E28" s="47"/>
      <c r="F28" s="47"/>
      <c r="I28" s="10" t="s">
        <v>14</v>
      </c>
      <c r="J28" s="136" t="s">
        <v>15</v>
      </c>
      <c r="K28" s="137"/>
      <c r="L28" s="137"/>
      <c r="M28" s="138"/>
      <c r="N28" s="5"/>
    </row>
    <row r="29" spans="2:15" ht="13.9" thickBot="1" x14ac:dyDescent="0.4">
      <c r="C29" s="48" t="str">
        <f>+C24</f>
        <v>Terrenos</v>
      </c>
      <c r="D29" s="31">
        <f>+D19+F24</f>
        <v>600000000</v>
      </c>
      <c r="E29" s="49"/>
      <c r="F29" s="49"/>
      <c r="I29" s="11" t="s">
        <v>16</v>
      </c>
      <c r="J29" s="136" t="s">
        <v>17</v>
      </c>
      <c r="K29" s="137"/>
      <c r="L29" s="137"/>
      <c r="M29" s="138"/>
      <c r="N29" s="5"/>
    </row>
    <row r="30" spans="2:15" ht="13.9" thickBot="1" x14ac:dyDescent="0.4">
      <c r="C30" s="50" t="str">
        <f>+D25</f>
        <v>Otras Reservas</v>
      </c>
      <c r="D30" s="51">
        <f>+G12+G25</f>
        <v>400000000</v>
      </c>
      <c r="E30" s="42"/>
      <c r="F30" s="42"/>
      <c r="I30" s="9"/>
      <c r="J30" s="5"/>
      <c r="K30" s="5"/>
      <c r="L30" s="5"/>
      <c r="M30" s="5"/>
      <c r="N30" s="5"/>
    </row>
    <row r="31" spans="2:15" ht="13.9" thickBot="1" x14ac:dyDescent="0.4">
      <c r="C31" s="34"/>
      <c r="D31" s="20"/>
      <c r="E31" s="42"/>
      <c r="F31" s="42"/>
      <c r="I31" s="114" t="s">
        <v>67</v>
      </c>
      <c r="J31" s="115"/>
      <c r="K31" s="115"/>
      <c r="L31" s="115"/>
      <c r="M31" s="116"/>
      <c r="N31" s="5"/>
    </row>
    <row r="32" spans="2:15" ht="13.9" thickBot="1" x14ac:dyDescent="0.4">
      <c r="I32" s="117"/>
      <c r="J32" s="118"/>
      <c r="K32" s="118"/>
      <c r="L32" s="118"/>
      <c r="M32" s="119"/>
      <c r="N32" s="5"/>
    </row>
    <row r="33" spans="2:14" ht="13.9" thickBot="1" x14ac:dyDescent="0.4">
      <c r="B33" s="26" t="s">
        <v>76</v>
      </c>
      <c r="I33" s="135" t="s">
        <v>68</v>
      </c>
      <c r="J33" s="135"/>
      <c r="K33" s="135"/>
      <c r="L33" s="135"/>
      <c r="M33" s="135"/>
      <c r="N33" s="5"/>
    </row>
    <row r="34" spans="2:14" ht="13.9" thickBot="1" x14ac:dyDescent="0.4">
      <c r="C34" s="13" t="s">
        <v>21</v>
      </c>
      <c r="D34" s="14" t="s">
        <v>22</v>
      </c>
      <c r="E34" s="14" t="s">
        <v>23</v>
      </c>
      <c r="F34" s="14" t="s">
        <v>24</v>
      </c>
      <c r="I34" s="135" t="s">
        <v>69</v>
      </c>
      <c r="J34" s="135"/>
      <c r="K34" s="135"/>
      <c r="L34" s="135"/>
      <c r="M34" s="135"/>
      <c r="N34" s="5"/>
    </row>
    <row r="35" spans="2:14" x14ac:dyDescent="0.35">
      <c r="C35" s="15" t="str">
        <f>+J11</f>
        <v>Edificios</v>
      </c>
      <c r="D35" s="16">
        <f>+K11</f>
        <v>200000000</v>
      </c>
      <c r="E35" s="16"/>
      <c r="F35" s="16"/>
      <c r="I35" s="135" t="s">
        <v>70</v>
      </c>
      <c r="J35" s="135"/>
      <c r="K35" s="135"/>
      <c r="L35" s="135"/>
      <c r="M35" s="135"/>
      <c r="N35" s="5"/>
    </row>
    <row r="36" spans="2:14" ht="13.9" thickBot="1" x14ac:dyDescent="0.4">
      <c r="C36" s="139" t="str">
        <f>+L9</f>
        <v>Dep. Acumulada</v>
      </c>
      <c r="D36" s="140">
        <f>-L11</f>
        <v>-50000000</v>
      </c>
      <c r="E36" s="18"/>
      <c r="F36" s="18"/>
      <c r="I36" s="8"/>
      <c r="J36" s="5"/>
      <c r="K36" s="5"/>
      <c r="L36" s="5"/>
      <c r="M36" s="5"/>
      <c r="N36" s="5"/>
    </row>
    <row r="37" spans="2:14" ht="13.9" thickBot="1" x14ac:dyDescent="0.4">
      <c r="C37" s="19" t="s">
        <v>89</v>
      </c>
      <c r="D37" s="20">
        <f>SUM(D35:D36)</f>
        <v>150000000</v>
      </c>
      <c r="E37" s="142">
        <v>300000000</v>
      </c>
      <c r="F37" s="20">
        <f>+E37-D37</f>
        <v>150000000</v>
      </c>
      <c r="I37" s="8" t="s">
        <v>18</v>
      </c>
      <c r="J37" s="5"/>
      <c r="K37" s="5"/>
      <c r="L37" s="5"/>
      <c r="M37" s="5"/>
      <c r="N37" s="5"/>
    </row>
    <row r="38" spans="2:14" ht="13.9" thickBot="1" x14ac:dyDescent="0.4">
      <c r="I38" s="8"/>
      <c r="J38" s="5"/>
      <c r="K38" s="5"/>
      <c r="L38" s="5"/>
      <c r="M38" s="5"/>
      <c r="N38" s="5"/>
    </row>
    <row r="39" spans="2:14" ht="13.9" thickBot="1" x14ac:dyDescent="0.4">
      <c r="B39" s="36" t="s">
        <v>26</v>
      </c>
      <c r="C39" s="111" t="s">
        <v>21</v>
      </c>
      <c r="D39" s="112"/>
      <c r="E39" s="113"/>
      <c r="F39" s="37" t="s">
        <v>27</v>
      </c>
      <c r="G39" s="37" t="s">
        <v>28</v>
      </c>
      <c r="I39" s="120" t="s">
        <v>71</v>
      </c>
      <c r="J39" s="121"/>
      <c r="K39" s="121"/>
      <c r="L39" s="121"/>
      <c r="M39" s="122"/>
      <c r="N39" s="5"/>
    </row>
    <row r="40" spans="2:14" ht="13.9" thickBot="1" x14ac:dyDescent="0.4">
      <c r="B40" s="32" t="s">
        <v>29</v>
      </c>
      <c r="C40" s="38" t="s">
        <v>3</v>
      </c>
      <c r="D40" s="39">
        <v>3</v>
      </c>
      <c r="E40" s="40" t="s">
        <v>3</v>
      </c>
      <c r="F40" s="33"/>
      <c r="G40" s="33"/>
      <c r="I40" s="123"/>
      <c r="J40" s="124"/>
      <c r="K40" s="124"/>
      <c r="L40" s="124"/>
      <c r="M40" s="125"/>
      <c r="N40" s="5"/>
    </row>
    <row r="41" spans="2:14" ht="13.9" thickBot="1" x14ac:dyDescent="0.4">
      <c r="B41" s="52" t="s">
        <v>35</v>
      </c>
      <c r="C41" s="53" t="str">
        <f>+C36</f>
        <v>Dep. Acumulada</v>
      </c>
      <c r="D41" s="54"/>
      <c r="E41" s="55"/>
      <c r="F41" s="51">
        <f>-D36</f>
        <v>50000000</v>
      </c>
      <c r="G41" s="51"/>
      <c r="I41" s="102" t="s">
        <v>19</v>
      </c>
      <c r="J41" s="103"/>
      <c r="K41" s="103"/>
      <c r="L41" s="103"/>
      <c r="M41" s="104"/>
      <c r="N41" s="5"/>
    </row>
    <row r="42" spans="2:14" x14ac:dyDescent="0.35">
      <c r="B42" s="52" t="s">
        <v>30</v>
      </c>
      <c r="C42" s="53" t="str">
        <f>+C35</f>
        <v>Edificios</v>
      </c>
      <c r="D42" s="54"/>
      <c r="E42" s="55"/>
      <c r="F42" s="51">
        <f>+G43-F41</f>
        <v>100000000</v>
      </c>
      <c r="G42" s="51"/>
      <c r="I42" s="181" t="s">
        <v>122</v>
      </c>
      <c r="J42" s="182"/>
      <c r="K42" s="182"/>
      <c r="L42" s="182"/>
      <c r="M42" s="183"/>
      <c r="N42" s="5"/>
    </row>
    <row r="43" spans="2:14" x14ac:dyDescent="0.35">
      <c r="B43" s="52" t="s">
        <v>84</v>
      </c>
      <c r="C43" s="53"/>
      <c r="D43" s="54" t="str">
        <f>+D25</f>
        <v>Otras Reservas</v>
      </c>
      <c r="E43" s="55"/>
      <c r="F43" s="51"/>
      <c r="G43" s="51">
        <f>+F37</f>
        <v>150000000</v>
      </c>
      <c r="I43" s="184"/>
      <c r="J43" s="185"/>
      <c r="K43" s="185"/>
      <c r="L43" s="185"/>
      <c r="M43" s="186"/>
      <c r="N43" s="5"/>
    </row>
    <row r="44" spans="2:14" ht="13.9" thickBot="1" x14ac:dyDescent="0.4">
      <c r="B44" s="17"/>
      <c r="C44" s="56" t="s">
        <v>90</v>
      </c>
      <c r="D44" s="57"/>
      <c r="E44" s="58"/>
      <c r="F44" s="18"/>
      <c r="G44" s="18"/>
      <c r="I44" s="184"/>
      <c r="J44" s="185"/>
      <c r="K44" s="185"/>
      <c r="L44" s="185"/>
      <c r="M44" s="186"/>
      <c r="N44" s="5"/>
    </row>
    <row r="45" spans="2:14" ht="13.9" thickBot="1" x14ac:dyDescent="0.4">
      <c r="I45" s="184"/>
      <c r="J45" s="185"/>
      <c r="K45" s="185"/>
      <c r="L45" s="185"/>
      <c r="M45" s="186"/>
      <c r="N45" s="5"/>
    </row>
    <row r="46" spans="2:14" ht="13.9" thickBot="1" x14ac:dyDescent="0.4">
      <c r="C46" s="13" t="s">
        <v>21</v>
      </c>
      <c r="D46" s="14" t="str">
        <f>+E34</f>
        <v>NIIF</v>
      </c>
      <c r="E46" s="59" t="s">
        <v>36</v>
      </c>
      <c r="F46" s="60" t="s">
        <v>37</v>
      </c>
      <c r="I46" s="184"/>
      <c r="J46" s="185"/>
      <c r="K46" s="185"/>
      <c r="L46" s="185"/>
      <c r="M46" s="186"/>
      <c r="N46" s="5"/>
    </row>
    <row r="47" spans="2:14" ht="13.9" thickBot="1" x14ac:dyDescent="0.4">
      <c r="C47" s="15" t="str">
        <f>+C35</f>
        <v>Edificios</v>
      </c>
      <c r="D47" s="16">
        <f>+D35+F42</f>
        <v>300000000</v>
      </c>
      <c r="E47" s="20">
        <v>50000000</v>
      </c>
      <c r="F47" s="143">
        <v>50</v>
      </c>
      <c r="I47" s="187"/>
      <c r="J47" s="188"/>
      <c r="K47" s="188"/>
      <c r="L47" s="188"/>
      <c r="M47" s="189"/>
      <c r="N47" s="5"/>
    </row>
    <row r="48" spans="2:14" ht="13.9" thickBot="1" x14ac:dyDescent="0.4">
      <c r="C48" s="17" t="str">
        <f>+C36</f>
        <v>Dep. Acumulada</v>
      </c>
      <c r="D48" s="18">
        <f>+D36+F41</f>
        <v>0</v>
      </c>
      <c r="I48" s="12"/>
      <c r="J48" s="5"/>
      <c r="K48" s="5"/>
      <c r="L48" s="5"/>
      <c r="M48" s="5"/>
      <c r="N48" s="5"/>
    </row>
    <row r="49" spans="2:14" ht="13.9" thickBot="1" x14ac:dyDescent="0.4">
      <c r="C49" s="141" t="s">
        <v>89</v>
      </c>
      <c r="D49" s="142">
        <f>SUM(D47:D48)</f>
        <v>300000000</v>
      </c>
      <c r="I49" s="114" t="s">
        <v>123</v>
      </c>
      <c r="J49" s="115"/>
      <c r="K49" s="115"/>
      <c r="L49" s="115"/>
      <c r="M49" s="116"/>
      <c r="N49" s="5"/>
    </row>
    <row r="50" spans="2:14" ht="13.9" thickBot="1" x14ac:dyDescent="0.4">
      <c r="C50" s="146" t="str">
        <f>+D43</f>
        <v>Otras Reservas</v>
      </c>
      <c r="D50" s="147">
        <f>+G43</f>
        <v>150000000</v>
      </c>
      <c r="I50" s="117"/>
      <c r="J50" s="118"/>
      <c r="K50" s="118"/>
      <c r="L50" s="118"/>
      <c r="M50" s="119"/>
      <c r="N50" s="5"/>
    </row>
    <row r="52" spans="2:14" x14ac:dyDescent="0.35">
      <c r="B52" s="62" t="s">
        <v>77</v>
      </c>
    </row>
    <row r="54" spans="2:14" x14ac:dyDescent="0.35">
      <c r="D54" s="28" t="s">
        <v>40</v>
      </c>
    </row>
    <row r="55" spans="2:14" ht="13.9" thickBot="1" x14ac:dyDescent="0.4">
      <c r="C55" s="63"/>
      <c r="D55" s="28">
        <f>+D47</f>
        <v>300000000</v>
      </c>
      <c r="E55" s="28">
        <f>+D48</f>
        <v>0</v>
      </c>
      <c r="F55" s="28">
        <f>+E47</f>
        <v>50000000</v>
      </c>
      <c r="G55" s="28">
        <f>+F47</f>
        <v>50</v>
      </c>
    </row>
    <row r="56" spans="2:14" x14ac:dyDescent="0.35">
      <c r="B56" s="144" t="s">
        <v>39</v>
      </c>
      <c r="C56" s="5"/>
      <c r="D56" s="65"/>
    </row>
    <row r="57" spans="2:14" x14ac:dyDescent="0.35">
      <c r="B57" s="145" t="s">
        <v>91</v>
      </c>
      <c r="C57" s="5"/>
      <c r="D57" s="148" t="s">
        <v>41</v>
      </c>
      <c r="E57" s="148"/>
      <c r="F57" s="148"/>
    </row>
    <row r="58" spans="2:14" ht="13.9" thickBot="1" x14ac:dyDescent="0.4">
      <c r="B58" s="139" t="s">
        <v>92</v>
      </c>
      <c r="C58" s="63"/>
      <c r="D58" s="148">
        <f>+D50</f>
        <v>150000000</v>
      </c>
      <c r="E58" s="148"/>
      <c r="F58" s="148">
        <f>+F47</f>
        <v>50</v>
      </c>
    </row>
    <row r="59" spans="2:14" ht="13.9" thickBot="1" x14ac:dyDescent="0.4">
      <c r="B59" s="5"/>
    </row>
    <row r="60" spans="2:14" ht="13.9" thickBot="1" x14ac:dyDescent="0.4">
      <c r="B60" s="36" t="s">
        <v>26</v>
      </c>
      <c r="C60" s="111" t="s">
        <v>21</v>
      </c>
      <c r="D60" s="112"/>
      <c r="E60" s="113"/>
      <c r="F60" s="37" t="s">
        <v>27</v>
      </c>
      <c r="G60" s="37" t="s">
        <v>28</v>
      </c>
    </row>
    <row r="61" spans="2:14" x14ac:dyDescent="0.35">
      <c r="B61" s="32" t="s">
        <v>42</v>
      </c>
      <c r="C61" s="38" t="s">
        <v>3</v>
      </c>
      <c r="D61" s="49">
        <v>4</v>
      </c>
      <c r="E61" s="40" t="s">
        <v>3</v>
      </c>
      <c r="F61" s="33"/>
      <c r="G61" s="33"/>
    </row>
    <row r="62" spans="2:14" x14ac:dyDescent="0.35">
      <c r="B62" s="52" t="s">
        <v>38</v>
      </c>
      <c r="C62" s="53" t="s">
        <v>93</v>
      </c>
      <c r="D62" s="54"/>
      <c r="E62" s="55"/>
      <c r="F62" s="51">
        <f>+G64-F63</f>
        <v>2000000</v>
      </c>
      <c r="G62" s="51"/>
    </row>
    <row r="63" spans="2:14" x14ac:dyDescent="0.35">
      <c r="B63" s="52" t="s">
        <v>84</v>
      </c>
      <c r="C63" s="66" t="str">
        <f>+C50</f>
        <v>Otras Reservas</v>
      </c>
      <c r="D63" s="54"/>
      <c r="E63" s="55"/>
      <c r="F63" s="51">
        <f>ROUND(+D58/F58,0)</f>
        <v>3000000</v>
      </c>
      <c r="G63" s="51"/>
    </row>
    <row r="64" spans="2:14" x14ac:dyDescent="0.35">
      <c r="B64" s="52" t="s">
        <v>35</v>
      </c>
      <c r="C64" s="53"/>
      <c r="D64" s="54" t="str">
        <f>+C48</f>
        <v>Dep. Acumulada</v>
      </c>
      <c r="E64" s="55"/>
      <c r="F64" s="51"/>
      <c r="G64" s="51">
        <f>ROUND(+(D55-F55)/G55,0)</f>
        <v>5000000</v>
      </c>
    </row>
    <row r="65" spans="2:7" ht="13.9" thickBot="1" x14ac:dyDescent="0.4">
      <c r="B65" s="34"/>
      <c r="C65" s="44" t="s">
        <v>83</v>
      </c>
      <c r="D65" s="45"/>
      <c r="E65" s="46"/>
      <c r="F65" s="20"/>
      <c r="G65" s="20"/>
    </row>
    <row r="67" spans="2:7" x14ac:dyDescent="0.35">
      <c r="B67" s="27" t="s">
        <v>78</v>
      </c>
    </row>
    <row r="68" spans="2:7" ht="13.9" thickBot="1" x14ac:dyDescent="0.4"/>
    <row r="69" spans="2:7" ht="13.9" thickBot="1" x14ac:dyDescent="0.4">
      <c r="C69" s="21" t="s">
        <v>21</v>
      </c>
      <c r="D69" s="22" t="str">
        <f>+E69</f>
        <v>31.12.2025</v>
      </c>
      <c r="E69" s="22" t="s">
        <v>74</v>
      </c>
      <c r="F69" s="22" t="s">
        <v>24</v>
      </c>
    </row>
    <row r="70" spans="2:7" x14ac:dyDescent="0.35">
      <c r="C70" s="15" t="str">
        <f>+C47</f>
        <v>Edificios</v>
      </c>
      <c r="D70" s="16">
        <f>+D47</f>
        <v>300000000</v>
      </c>
      <c r="E70" s="16"/>
      <c r="F70" s="16"/>
    </row>
    <row r="71" spans="2:7" ht="13.9" thickBot="1" x14ac:dyDescent="0.4">
      <c r="C71" s="17" t="str">
        <f>+C48</f>
        <v>Dep. Acumulada</v>
      </c>
      <c r="D71" s="18">
        <f>+D48-G64</f>
        <v>-5000000</v>
      </c>
      <c r="E71" s="18"/>
      <c r="F71" s="18"/>
    </row>
    <row r="72" spans="2:7" ht="13.9" thickBot="1" x14ac:dyDescent="0.4">
      <c r="B72" s="151" t="str">
        <f>+B56</f>
        <v>Depreciación</v>
      </c>
      <c r="C72" s="149" t="s">
        <v>89</v>
      </c>
      <c r="D72" s="18">
        <f>SUM(D70:D71)</f>
        <v>295000000</v>
      </c>
      <c r="E72" s="153">
        <v>70000000</v>
      </c>
      <c r="F72" s="18">
        <f>+E72-D72</f>
        <v>-225000000</v>
      </c>
    </row>
    <row r="73" spans="2:7" ht="13.9" thickBot="1" x14ac:dyDescent="0.4">
      <c r="B73" s="32" t="str">
        <f>+B57</f>
        <v>Venta AF</v>
      </c>
      <c r="C73" s="150" t="str">
        <f>+C50</f>
        <v>Otras Reservas</v>
      </c>
      <c r="D73" s="147">
        <f>+D50-F63</f>
        <v>147000000</v>
      </c>
    </row>
    <row r="74" spans="2:7" ht="13.9" thickBot="1" x14ac:dyDescent="0.4">
      <c r="B74" s="152" t="str">
        <f>+B58</f>
        <v>Deterioro</v>
      </c>
    </row>
    <row r="75" spans="2:7" ht="13.9" thickBot="1" x14ac:dyDescent="0.4"/>
    <row r="76" spans="2:7" ht="13.9" thickBot="1" x14ac:dyDescent="0.4">
      <c r="B76" s="36" t="s">
        <v>26</v>
      </c>
      <c r="C76" s="111" t="s">
        <v>21</v>
      </c>
      <c r="D76" s="112"/>
      <c r="E76" s="113"/>
      <c r="F76" s="37" t="s">
        <v>27</v>
      </c>
      <c r="G76" s="37" t="s">
        <v>28</v>
      </c>
    </row>
    <row r="77" spans="2:7" x14ac:dyDescent="0.35">
      <c r="B77" s="32" t="s">
        <v>42</v>
      </c>
      <c r="C77" s="38" t="s">
        <v>3</v>
      </c>
      <c r="D77" s="49">
        <v>5</v>
      </c>
      <c r="E77" s="40" t="s">
        <v>3</v>
      </c>
      <c r="F77" s="33"/>
      <c r="G77" s="33"/>
    </row>
    <row r="78" spans="2:7" x14ac:dyDescent="0.35">
      <c r="B78" s="32" t="s">
        <v>38</v>
      </c>
      <c r="C78" s="41" t="s">
        <v>92</v>
      </c>
      <c r="D78" s="42"/>
      <c r="E78" s="43"/>
      <c r="F78" s="33">
        <f>+G80-F79</f>
        <v>78000000</v>
      </c>
      <c r="G78" s="33"/>
    </row>
    <row r="79" spans="2:7" x14ac:dyDescent="0.35">
      <c r="B79" s="32" t="s">
        <v>84</v>
      </c>
      <c r="C79" s="67" t="str">
        <f>+C73</f>
        <v>Otras Reservas</v>
      </c>
      <c r="D79" s="42"/>
      <c r="E79" s="43"/>
      <c r="F79" s="33">
        <f>+D73</f>
        <v>147000000</v>
      </c>
      <c r="G79" s="33"/>
    </row>
    <row r="80" spans="2:7" x14ac:dyDescent="0.35">
      <c r="B80" s="32" t="s">
        <v>35</v>
      </c>
      <c r="C80" s="41"/>
      <c r="D80" s="42" t="str">
        <f>+C71</f>
        <v>Dep. Acumulada</v>
      </c>
      <c r="E80" s="43"/>
      <c r="F80" s="33"/>
      <c r="G80" s="33">
        <f>-F72</f>
        <v>225000000</v>
      </c>
    </row>
    <row r="81" spans="2:7" ht="13.9" thickBot="1" x14ac:dyDescent="0.4">
      <c r="B81" s="34"/>
      <c r="C81" s="44" t="s">
        <v>94</v>
      </c>
      <c r="D81" s="45"/>
      <c r="E81" s="46"/>
      <c r="F81" s="20"/>
      <c r="G81" s="20"/>
    </row>
    <row r="82" spans="2:7" ht="13.9" thickBot="1" x14ac:dyDescent="0.4"/>
    <row r="83" spans="2:7" ht="13.9" thickBot="1" x14ac:dyDescent="0.4">
      <c r="C83" s="13" t="s">
        <v>21</v>
      </c>
      <c r="D83" s="14" t="str">
        <f>+E69</f>
        <v>31.12.2025</v>
      </c>
    </row>
    <row r="84" spans="2:7" x14ac:dyDescent="0.35">
      <c r="C84" s="15" t="str">
        <f>+C70</f>
        <v>Edificios</v>
      </c>
      <c r="D84" s="16">
        <f>+D70</f>
        <v>300000000</v>
      </c>
    </row>
    <row r="85" spans="2:7" ht="13.9" thickBot="1" x14ac:dyDescent="0.4">
      <c r="C85" s="17" t="str">
        <f>+C71</f>
        <v>Dep. Acumulada</v>
      </c>
      <c r="D85" s="18">
        <f>+D71-G80</f>
        <v>-230000000</v>
      </c>
    </row>
    <row r="86" spans="2:7" ht="13.9" thickBot="1" x14ac:dyDescent="0.4">
      <c r="C86" s="154" t="s">
        <v>89</v>
      </c>
      <c r="D86" s="153">
        <f>SUM(D84:D85)</f>
        <v>70000000</v>
      </c>
    </row>
    <row r="87" spans="2:7" ht="13.9" thickBot="1" x14ac:dyDescent="0.4">
      <c r="C87" s="68" t="str">
        <f>+C73</f>
        <v>Otras Reservas</v>
      </c>
      <c r="D87" s="69">
        <f>+D73-F79</f>
        <v>0</v>
      </c>
    </row>
    <row r="88" spans="2:7" x14ac:dyDescent="0.35">
      <c r="C88" s="70"/>
      <c r="D88" s="42"/>
    </row>
    <row r="89" spans="2:7" x14ac:dyDescent="0.35">
      <c r="B89" s="26" t="s">
        <v>79</v>
      </c>
      <c r="C89" s="70"/>
      <c r="D89" s="42"/>
    </row>
    <row r="90" spans="2:7" ht="13.9" thickBot="1" x14ac:dyDescent="0.4"/>
    <row r="91" spans="2:7" ht="13.9" thickBot="1" x14ac:dyDescent="0.4">
      <c r="C91" s="13" t="s">
        <v>21</v>
      </c>
      <c r="D91" s="14" t="s">
        <v>22</v>
      </c>
      <c r="E91" s="14" t="s">
        <v>23</v>
      </c>
      <c r="F91" s="14" t="s">
        <v>24</v>
      </c>
    </row>
    <row r="92" spans="2:7" x14ac:dyDescent="0.35">
      <c r="C92" s="71" t="str">
        <f>+J12</f>
        <v>Muebles y Útiles</v>
      </c>
      <c r="D92" s="31">
        <f>+K12</f>
        <v>20000000</v>
      </c>
      <c r="E92" s="31"/>
      <c r="F92" s="31"/>
    </row>
    <row r="93" spans="2:7" x14ac:dyDescent="0.35">
      <c r="C93" s="71" t="str">
        <f>+L9</f>
        <v>Dep. Acumulada</v>
      </c>
      <c r="D93" s="31">
        <f>-L12</f>
        <v>-10000000</v>
      </c>
      <c r="E93" s="31"/>
      <c r="F93" s="31"/>
    </row>
    <row r="94" spans="2:7" ht="6.75" customHeight="1" x14ac:dyDescent="0.35">
      <c r="C94" s="71"/>
      <c r="D94" s="31"/>
      <c r="E94" s="31"/>
      <c r="F94" s="31"/>
    </row>
    <row r="95" spans="2:7" x14ac:dyDescent="0.35">
      <c r="C95" s="71" t="s">
        <v>95</v>
      </c>
      <c r="D95" s="31"/>
      <c r="E95" s="31">
        <v>10000000</v>
      </c>
      <c r="F95" s="31"/>
    </row>
    <row r="96" spans="2:7" x14ac:dyDescent="0.35">
      <c r="C96" s="71" t="s">
        <v>96</v>
      </c>
      <c r="D96" s="31"/>
      <c r="E96" s="31">
        <v>7000000</v>
      </c>
      <c r="F96" s="31"/>
    </row>
    <row r="97" spans="2:7" ht="13.9" thickBot="1" x14ac:dyDescent="0.4">
      <c r="C97" s="52" t="s">
        <v>97</v>
      </c>
      <c r="D97" s="51"/>
      <c r="E97" s="51">
        <v>4000000</v>
      </c>
      <c r="F97" s="51"/>
    </row>
    <row r="98" spans="2:7" ht="13.9" thickBot="1" x14ac:dyDescent="0.4">
      <c r="C98" s="72" t="s">
        <v>89</v>
      </c>
      <c r="D98" s="69">
        <f>SUM(D92:D97)</f>
        <v>10000000</v>
      </c>
      <c r="E98" s="69">
        <f>SUM(E95:E97)</f>
        <v>21000000</v>
      </c>
      <c r="F98" s="69">
        <f>+E98-D98</f>
        <v>11000000</v>
      </c>
    </row>
    <row r="99" spans="2:7" ht="13.9" thickBot="1" x14ac:dyDescent="0.4"/>
    <row r="100" spans="2:7" ht="13.9" thickBot="1" x14ac:dyDescent="0.4">
      <c r="B100" s="36" t="s">
        <v>26</v>
      </c>
      <c r="C100" s="111" t="s">
        <v>21</v>
      </c>
      <c r="D100" s="112"/>
      <c r="E100" s="113"/>
      <c r="F100" s="37" t="s">
        <v>27</v>
      </c>
      <c r="G100" s="37" t="s">
        <v>28</v>
      </c>
    </row>
    <row r="101" spans="2:7" x14ac:dyDescent="0.35">
      <c r="B101" s="32" t="s">
        <v>29</v>
      </c>
      <c r="C101" s="38" t="s">
        <v>3</v>
      </c>
      <c r="D101" s="39">
        <v>6</v>
      </c>
      <c r="E101" s="40" t="s">
        <v>3</v>
      </c>
      <c r="F101" s="33"/>
      <c r="G101" s="33"/>
    </row>
    <row r="102" spans="2:7" x14ac:dyDescent="0.35">
      <c r="B102" s="32" t="s">
        <v>35</v>
      </c>
      <c r="C102" s="73" t="str">
        <f>+C93</f>
        <v>Dep. Acumulada</v>
      </c>
      <c r="D102" s="39"/>
      <c r="E102" s="40"/>
      <c r="F102" s="33">
        <f>-D93</f>
        <v>10000000</v>
      </c>
      <c r="G102" s="33"/>
    </row>
    <row r="103" spans="2:7" x14ac:dyDescent="0.35">
      <c r="B103" s="32" t="s">
        <v>30</v>
      </c>
      <c r="C103" s="73"/>
      <c r="D103" s="39" t="str">
        <f>+C92</f>
        <v>Muebles y Útiles</v>
      </c>
      <c r="E103" s="40"/>
      <c r="F103" s="33"/>
      <c r="G103" s="33">
        <f>+D92</f>
        <v>20000000</v>
      </c>
    </row>
    <row r="104" spans="2:7" ht="10.35" customHeight="1" x14ac:dyDescent="0.35">
      <c r="B104" s="32"/>
      <c r="C104" s="38"/>
      <c r="D104" s="39"/>
      <c r="E104" s="40"/>
      <c r="F104" s="33"/>
      <c r="G104" s="33"/>
    </row>
    <row r="105" spans="2:7" x14ac:dyDescent="0.35">
      <c r="B105" s="32" t="s">
        <v>30</v>
      </c>
      <c r="C105" s="73" t="str">
        <f>+C95</f>
        <v>Escritorios</v>
      </c>
      <c r="D105" s="39"/>
      <c r="E105" s="40"/>
      <c r="F105" s="33">
        <f>+E95</f>
        <v>10000000</v>
      </c>
      <c r="G105" s="33"/>
    </row>
    <row r="106" spans="2:7" x14ac:dyDescent="0.35">
      <c r="B106" s="32" t="s">
        <v>30</v>
      </c>
      <c r="C106" s="73" t="str">
        <f>+C96</f>
        <v>Sillas</v>
      </c>
      <c r="D106" s="39"/>
      <c r="E106" s="40"/>
      <c r="F106" s="33">
        <f>+E96</f>
        <v>7000000</v>
      </c>
      <c r="G106" s="33"/>
    </row>
    <row r="107" spans="2:7" x14ac:dyDescent="0.35">
      <c r="B107" s="32" t="s">
        <v>30</v>
      </c>
      <c r="C107" s="73" t="str">
        <f>+C97</f>
        <v>Estantes</v>
      </c>
      <c r="D107" s="42"/>
      <c r="E107" s="43"/>
      <c r="F107" s="33">
        <f>+E97</f>
        <v>4000000</v>
      </c>
      <c r="G107" s="33"/>
    </row>
    <row r="108" spans="2:7" x14ac:dyDescent="0.35">
      <c r="B108" s="32" t="s">
        <v>84</v>
      </c>
      <c r="C108" s="41"/>
      <c r="D108" s="42" t="s">
        <v>98</v>
      </c>
      <c r="E108" s="43"/>
      <c r="F108" s="33"/>
      <c r="G108" s="33">
        <f>+F98</f>
        <v>11000000</v>
      </c>
    </row>
    <row r="109" spans="2:7" x14ac:dyDescent="0.35">
      <c r="B109" s="32"/>
      <c r="C109" s="41"/>
      <c r="D109" s="42"/>
      <c r="E109" s="43"/>
      <c r="F109" s="33"/>
      <c r="G109" s="33"/>
    </row>
    <row r="110" spans="2:7" ht="13.9" thickBot="1" x14ac:dyDescent="0.4">
      <c r="B110" s="34"/>
      <c r="C110" s="44" t="s">
        <v>99</v>
      </c>
      <c r="D110" s="45"/>
      <c r="E110" s="46"/>
      <c r="F110" s="20"/>
      <c r="G110" s="20"/>
    </row>
    <row r="111" spans="2:7" x14ac:dyDescent="0.35">
      <c r="F111" s="28">
        <f>SUM(F102:F110)</f>
        <v>31000000</v>
      </c>
      <c r="G111" s="28">
        <f>SUM(G103:G110)</f>
        <v>31000000</v>
      </c>
    </row>
    <row r="113" spans="2:7" x14ac:dyDescent="0.35">
      <c r="B113" s="27" t="s">
        <v>77</v>
      </c>
    </row>
    <row r="114" spans="2:7" ht="13.9" thickBot="1" x14ac:dyDescent="0.4"/>
    <row r="115" spans="2:7" ht="13.9" thickBot="1" x14ac:dyDescent="0.4">
      <c r="C115" s="74" t="s">
        <v>21</v>
      </c>
      <c r="D115" s="25" t="s">
        <v>44</v>
      </c>
      <c r="E115" s="25" t="s">
        <v>36</v>
      </c>
      <c r="F115" s="25" t="s">
        <v>37</v>
      </c>
      <c r="G115" s="25" t="s">
        <v>39</v>
      </c>
    </row>
    <row r="116" spans="2:7" ht="13.9" thickBot="1" x14ac:dyDescent="0.4">
      <c r="C116" s="29" t="str">
        <f>+C105</f>
        <v>Escritorios</v>
      </c>
      <c r="D116" s="30">
        <f>+F105</f>
        <v>10000000</v>
      </c>
      <c r="E116" s="30">
        <v>1500000</v>
      </c>
      <c r="F116" s="30">
        <v>10</v>
      </c>
      <c r="G116" s="24">
        <f>ROUND(+(D116-E116)/F116,0)</f>
        <v>850000</v>
      </c>
    </row>
    <row r="117" spans="2:7" ht="13.9" thickBot="1" x14ac:dyDescent="0.4">
      <c r="C117" s="29" t="str">
        <f>+C106</f>
        <v>Sillas</v>
      </c>
      <c r="D117" s="30">
        <f>+F106</f>
        <v>7000000</v>
      </c>
      <c r="E117" s="30">
        <v>2500000</v>
      </c>
      <c r="F117" s="30">
        <v>5</v>
      </c>
      <c r="G117" s="24">
        <f t="shared" ref="G117:G118" si="0">ROUND(+(D117-E117)/F117,0)</f>
        <v>900000</v>
      </c>
    </row>
    <row r="118" spans="2:7" ht="13.9" thickBot="1" x14ac:dyDescent="0.4">
      <c r="C118" s="19" t="str">
        <f>+C107</f>
        <v>Estantes</v>
      </c>
      <c r="D118" s="75">
        <f>+F107</f>
        <v>4000000</v>
      </c>
      <c r="E118" s="75">
        <v>500000</v>
      </c>
      <c r="F118" s="75">
        <v>7</v>
      </c>
      <c r="G118" s="61">
        <f t="shared" si="0"/>
        <v>500000</v>
      </c>
    </row>
    <row r="119" spans="2:7" ht="13.9" thickBot="1" x14ac:dyDescent="0.4"/>
    <row r="120" spans="2:7" ht="13.9" thickBot="1" x14ac:dyDescent="0.4">
      <c r="B120" s="36" t="s">
        <v>26</v>
      </c>
      <c r="C120" s="111" t="s">
        <v>21</v>
      </c>
      <c r="D120" s="112"/>
      <c r="E120" s="113"/>
      <c r="F120" s="37" t="s">
        <v>27</v>
      </c>
      <c r="G120" s="37" t="s">
        <v>28</v>
      </c>
    </row>
    <row r="121" spans="2:7" x14ac:dyDescent="0.35">
      <c r="B121" s="32" t="s">
        <v>33</v>
      </c>
      <c r="C121" s="38" t="s">
        <v>3</v>
      </c>
      <c r="D121" s="39">
        <v>7</v>
      </c>
      <c r="E121" s="40" t="s">
        <v>3</v>
      </c>
      <c r="F121" s="33"/>
      <c r="G121" s="33"/>
    </row>
    <row r="122" spans="2:7" x14ac:dyDescent="0.35">
      <c r="B122" s="32" t="s">
        <v>38</v>
      </c>
      <c r="C122" s="73" t="s">
        <v>100</v>
      </c>
      <c r="D122" s="39"/>
      <c r="E122" s="40"/>
      <c r="F122" s="33">
        <f>+G123+G125+G126</f>
        <v>2250000</v>
      </c>
      <c r="G122" s="33"/>
    </row>
    <row r="123" spans="2:7" x14ac:dyDescent="0.35">
      <c r="B123" s="32" t="s">
        <v>35</v>
      </c>
      <c r="C123" s="73"/>
      <c r="D123" s="39" t="s">
        <v>101</v>
      </c>
      <c r="E123" s="40"/>
      <c r="F123" s="33"/>
      <c r="G123" s="33">
        <f>+G116</f>
        <v>850000</v>
      </c>
    </row>
    <row r="124" spans="2:7" ht="3" customHeight="1" x14ac:dyDescent="0.35">
      <c r="B124" s="32"/>
      <c r="C124" s="38"/>
      <c r="D124" s="39"/>
      <c r="E124" s="40"/>
      <c r="F124" s="33"/>
      <c r="G124" s="33"/>
    </row>
    <row r="125" spans="2:7" x14ac:dyDescent="0.35">
      <c r="B125" s="32" t="s">
        <v>35</v>
      </c>
      <c r="C125" s="73"/>
      <c r="D125" s="39" t="s">
        <v>102</v>
      </c>
      <c r="E125" s="40"/>
      <c r="F125" s="33"/>
      <c r="G125" s="33">
        <f>+G117</f>
        <v>900000</v>
      </c>
    </row>
    <row r="126" spans="2:7" x14ac:dyDescent="0.35">
      <c r="B126" s="32" t="s">
        <v>35</v>
      </c>
      <c r="C126" s="73"/>
      <c r="D126" s="39" t="s">
        <v>103</v>
      </c>
      <c r="E126" s="40"/>
      <c r="F126" s="33"/>
      <c r="G126" s="33">
        <f>+G118</f>
        <v>500000</v>
      </c>
    </row>
    <row r="127" spans="2:7" ht="4.3499999999999996" customHeight="1" x14ac:dyDescent="0.35">
      <c r="B127" s="32"/>
      <c r="C127" s="41"/>
      <c r="D127" s="42"/>
      <c r="E127" s="43"/>
      <c r="F127" s="33"/>
      <c r="G127" s="33"/>
    </row>
    <row r="128" spans="2:7" ht="13.9" thickBot="1" x14ac:dyDescent="0.4">
      <c r="B128" s="34"/>
      <c r="C128" s="44" t="s">
        <v>104</v>
      </c>
      <c r="D128" s="45"/>
      <c r="E128" s="46"/>
      <c r="F128" s="20"/>
      <c r="G128" s="20"/>
    </row>
    <row r="130" spans="2:7" x14ac:dyDescent="0.35">
      <c r="B130" s="62" t="s">
        <v>80</v>
      </c>
      <c r="C130" s="62"/>
      <c r="D130" s="76"/>
      <c r="E130" s="76"/>
    </row>
    <row r="131" spans="2:7" ht="13.9" thickBot="1" x14ac:dyDescent="0.4"/>
    <row r="132" spans="2:7" ht="13.9" thickBot="1" x14ac:dyDescent="0.4">
      <c r="C132" s="13" t="s">
        <v>21</v>
      </c>
      <c r="D132" s="14" t="s">
        <v>74</v>
      </c>
      <c r="E132" s="14" t="s">
        <v>74</v>
      </c>
      <c r="F132" s="22" t="s">
        <v>24</v>
      </c>
    </row>
    <row r="133" spans="2:7" x14ac:dyDescent="0.35">
      <c r="C133" s="15" t="str">
        <f>+C117</f>
        <v>Sillas</v>
      </c>
      <c r="D133" s="16">
        <f>+D117</f>
        <v>7000000</v>
      </c>
      <c r="E133" s="16"/>
      <c r="F133" s="16"/>
    </row>
    <row r="134" spans="2:7" ht="13.9" thickBot="1" x14ac:dyDescent="0.4">
      <c r="C134" s="77" t="str">
        <f>+D125</f>
        <v>Dep. Acum. Sillas</v>
      </c>
      <c r="D134" s="18">
        <f>-G125</f>
        <v>-900000</v>
      </c>
      <c r="E134" s="18"/>
      <c r="F134" s="18"/>
    </row>
    <row r="135" spans="2:7" ht="13.9" thickBot="1" x14ac:dyDescent="0.4">
      <c r="C135" s="19" t="s">
        <v>89</v>
      </c>
      <c r="D135" s="18">
        <f>SUM(D133:D134)</f>
        <v>6100000</v>
      </c>
      <c r="E135" s="18">
        <v>0</v>
      </c>
      <c r="F135" s="18">
        <f>+E135-D135</f>
        <v>-6100000</v>
      </c>
    </row>
    <row r="136" spans="2:7" ht="13.9" thickBot="1" x14ac:dyDescent="0.4"/>
    <row r="137" spans="2:7" ht="13.9" thickBot="1" x14ac:dyDescent="0.4">
      <c r="B137" s="36" t="s">
        <v>26</v>
      </c>
      <c r="C137" s="111" t="s">
        <v>21</v>
      </c>
      <c r="D137" s="112"/>
      <c r="E137" s="113"/>
      <c r="F137" s="37" t="s">
        <v>27</v>
      </c>
      <c r="G137" s="37" t="s">
        <v>28</v>
      </c>
    </row>
    <row r="138" spans="2:7" x14ac:dyDescent="0.35">
      <c r="B138" s="32" t="s">
        <v>42</v>
      </c>
      <c r="C138" s="38" t="s">
        <v>3</v>
      </c>
      <c r="D138" s="49">
        <v>8</v>
      </c>
      <c r="E138" s="40" t="s">
        <v>3</v>
      </c>
      <c r="F138" s="33"/>
      <c r="G138" s="33"/>
    </row>
    <row r="139" spans="2:7" x14ac:dyDescent="0.35">
      <c r="B139" s="32" t="s">
        <v>38</v>
      </c>
      <c r="C139" s="41" t="s">
        <v>92</v>
      </c>
      <c r="D139" s="42"/>
      <c r="E139" s="43"/>
      <c r="F139" s="33">
        <f>+G141</f>
        <v>6100000</v>
      </c>
      <c r="G139" s="33"/>
    </row>
    <row r="140" spans="2:7" ht="7.9" customHeight="1" x14ac:dyDescent="0.35">
      <c r="B140" s="32"/>
      <c r="C140" s="41"/>
      <c r="D140" s="42"/>
      <c r="E140" s="43"/>
      <c r="F140" s="33"/>
      <c r="G140" s="33"/>
    </row>
    <row r="141" spans="2:7" x14ac:dyDescent="0.35">
      <c r="B141" s="32" t="s">
        <v>35</v>
      </c>
      <c r="C141" s="41"/>
      <c r="D141" s="42" t="str">
        <f>+C134</f>
        <v>Dep. Acum. Sillas</v>
      </c>
      <c r="E141" s="43"/>
      <c r="F141" s="33"/>
      <c r="G141" s="33">
        <f>-F135</f>
        <v>6100000</v>
      </c>
    </row>
    <row r="142" spans="2:7" ht="13.9" thickBot="1" x14ac:dyDescent="0.4">
      <c r="B142" s="34"/>
      <c r="C142" s="44" t="s">
        <v>105</v>
      </c>
      <c r="D142" s="45"/>
      <c r="E142" s="46"/>
      <c r="F142" s="20"/>
      <c r="G142" s="20"/>
    </row>
    <row r="143" spans="2:7" ht="13.9" thickBot="1" x14ac:dyDescent="0.4"/>
    <row r="144" spans="2:7" ht="13.9" thickBot="1" x14ac:dyDescent="0.4">
      <c r="C144" s="13" t="s">
        <v>21</v>
      </c>
      <c r="D144" s="14" t="s">
        <v>74</v>
      </c>
    </row>
    <row r="145" spans="2:7" x14ac:dyDescent="0.35">
      <c r="C145" s="15" t="str">
        <f>+C133</f>
        <v>Sillas</v>
      </c>
      <c r="D145" s="16">
        <f>+D133</f>
        <v>7000000</v>
      </c>
    </row>
    <row r="146" spans="2:7" ht="13.9" thickBot="1" x14ac:dyDescent="0.4">
      <c r="C146" s="77" t="str">
        <f>+C134</f>
        <v>Dep. Acum. Sillas</v>
      </c>
      <c r="D146" s="18">
        <f>+D134-G141</f>
        <v>-7000000</v>
      </c>
    </row>
    <row r="147" spans="2:7" ht="13.9" thickBot="1" x14ac:dyDescent="0.4">
      <c r="C147" s="156" t="s">
        <v>89</v>
      </c>
      <c r="D147" s="157">
        <f>SUM(D145:D146)</f>
        <v>0</v>
      </c>
    </row>
    <row r="148" spans="2:7" ht="13.9" thickBot="1" x14ac:dyDescent="0.4"/>
    <row r="149" spans="2:7" ht="13.9" thickBot="1" x14ac:dyDescent="0.4">
      <c r="B149" s="62" t="s">
        <v>106</v>
      </c>
      <c r="C149" s="13" t="s">
        <v>21</v>
      </c>
      <c r="D149" s="14" t="s">
        <v>22</v>
      </c>
      <c r="E149" s="158" t="s">
        <v>23</v>
      </c>
      <c r="F149" s="14" t="s">
        <v>24</v>
      </c>
    </row>
    <row r="150" spans="2:7" x14ac:dyDescent="0.35">
      <c r="C150" s="48" t="str">
        <f>+J13</f>
        <v>Vehículos</v>
      </c>
      <c r="D150" s="31">
        <f>+K13</f>
        <v>30000000</v>
      </c>
      <c r="E150" s="159"/>
      <c r="F150" s="31"/>
    </row>
    <row r="151" spans="2:7" ht="13.9" thickBot="1" x14ac:dyDescent="0.4">
      <c r="C151" s="52" t="str">
        <f>+L9</f>
        <v>Dep. Acumulada</v>
      </c>
      <c r="D151" s="51">
        <f>-L13</f>
        <v>-28000000</v>
      </c>
      <c r="E151" s="160"/>
      <c r="F151" s="51"/>
    </row>
    <row r="152" spans="2:7" ht="13.9" thickBot="1" x14ac:dyDescent="0.4">
      <c r="C152" s="72" t="s">
        <v>89</v>
      </c>
      <c r="D152" s="69">
        <f>SUM(D150:D151)</f>
        <v>2000000</v>
      </c>
      <c r="E152" s="147">
        <v>18000000</v>
      </c>
      <c r="F152" s="69">
        <f>+E152-D152</f>
        <v>16000000</v>
      </c>
    </row>
    <row r="153" spans="2:7" ht="13.9" thickBot="1" x14ac:dyDescent="0.4"/>
    <row r="154" spans="2:7" ht="13.9" thickBot="1" x14ac:dyDescent="0.4">
      <c r="B154" s="36" t="s">
        <v>26</v>
      </c>
      <c r="C154" s="111" t="s">
        <v>21</v>
      </c>
      <c r="D154" s="112"/>
      <c r="E154" s="113"/>
      <c r="F154" s="37" t="s">
        <v>27</v>
      </c>
      <c r="G154" s="37" t="s">
        <v>28</v>
      </c>
    </row>
    <row r="155" spans="2:7" x14ac:dyDescent="0.35">
      <c r="B155" s="32" t="s">
        <v>29</v>
      </c>
      <c r="C155" s="38" t="s">
        <v>3</v>
      </c>
      <c r="D155" s="39">
        <v>9</v>
      </c>
      <c r="E155" s="40" t="s">
        <v>3</v>
      </c>
      <c r="F155" s="33"/>
      <c r="G155" s="33"/>
    </row>
    <row r="156" spans="2:7" x14ac:dyDescent="0.35">
      <c r="B156" s="52" t="s">
        <v>35</v>
      </c>
      <c r="C156" s="78" t="str">
        <f>+C151</f>
        <v>Dep. Acumulada</v>
      </c>
      <c r="D156" s="79"/>
      <c r="E156" s="80"/>
      <c r="F156" s="51">
        <f>+G157</f>
        <v>16000000</v>
      </c>
      <c r="G156" s="51"/>
    </row>
    <row r="157" spans="2:7" x14ac:dyDescent="0.35">
      <c r="B157" s="52" t="s">
        <v>84</v>
      </c>
      <c r="C157" s="81"/>
      <c r="D157" s="79" t="s">
        <v>98</v>
      </c>
      <c r="E157" s="80"/>
      <c r="F157" s="51"/>
      <c r="G157" s="51">
        <f>+F152</f>
        <v>16000000</v>
      </c>
    </row>
    <row r="158" spans="2:7" x14ac:dyDescent="0.35">
      <c r="B158" s="52"/>
      <c r="C158" s="53" t="s">
        <v>107</v>
      </c>
      <c r="D158" s="54"/>
      <c r="E158" s="55"/>
      <c r="F158" s="51"/>
      <c r="G158" s="51"/>
    </row>
    <row r="159" spans="2:7" ht="13.9" thickBot="1" x14ac:dyDescent="0.4">
      <c r="B159" s="34"/>
      <c r="C159" s="44" t="s">
        <v>108</v>
      </c>
      <c r="D159" s="45"/>
      <c r="E159" s="46"/>
      <c r="F159" s="20"/>
      <c r="G159" s="20"/>
    </row>
    <row r="160" spans="2:7" ht="13.9" thickBot="1" x14ac:dyDescent="0.4"/>
    <row r="161" spans="2:7" ht="13.9" thickBot="1" x14ac:dyDescent="0.4">
      <c r="C161" s="13" t="s">
        <v>21</v>
      </c>
      <c r="D161" s="14" t="s">
        <v>73</v>
      </c>
    </row>
    <row r="162" spans="2:7" x14ac:dyDescent="0.35">
      <c r="C162" s="29" t="str">
        <f>+C150</f>
        <v>Vehículos</v>
      </c>
      <c r="D162" s="31">
        <f>+D150</f>
        <v>30000000</v>
      </c>
    </row>
    <row r="163" spans="2:7" ht="13.9" thickBot="1" x14ac:dyDescent="0.4">
      <c r="C163" s="32" t="str">
        <f>+C151</f>
        <v>Dep. Acumulada</v>
      </c>
      <c r="D163" s="33">
        <f>+D151+F156</f>
        <v>-12000000</v>
      </c>
    </row>
    <row r="164" spans="2:7" ht="13.9" thickBot="1" x14ac:dyDescent="0.4">
      <c r="C164" s="161" t="s">
        <v>89</v>
      </c>
      <c r="D164" s="147">
        <f>SUM(D162:D163)</f>
        <v>18000000</v>
      </c>
    </row>
    <row r="166" spans="2:7" ht="13.9" thickBot="1" x14ac:dyDescent="0.4"/>
    <row r="167" spans="2:7" ht="13.9" thickBot="1" x14ac:dyDescent="0.4">
      <c r="B167" s="62" t="s">
        <v>39</v>
      </c>
      <c r="C167" s="83" t="s">
        <v>21</v>
      </c>
      <c r="D167" s="59" t="s">
        <v>44</v>
      </c>
      <c r="E167" s="84" t="s">
        <v>36</v>
      </c>
      <c r="F167" s="59" t="s">
        <v>37</v>
      </c>
      <c r="G167" s="23" t="s">
        <v>39</v>
      </c>
    </row>
    <row r="168" spans="2:7" ht="13.9" thickBot="1" x14ac:dyDescent="0.4">
      <c r="C168" s="83" t="s">
        <v>109</v>
      </c>
      <c r="D168" s="59">
        <v>8000000</v>
      </c>
      <c r="E168" s="84">
        <v>3500000</v>
      </c>
      <c r="F168" s="59">
        <v>3</v>
      </c>
      <c r="G168" s="61">
        <f>ROUND(+(D168-E168)/F168,0)</f>
        <v>1500000</v>
      </c>
    </row>
    <row r="169" spans="2:7" ht="13.9" thickBot="1" x14ac:dyDescent="0.4">
      <c r="C169" s="85" t="s">
        <v>110</v>
      </c>
      <c r="D169" s="75">
        <v>10000000</v>
      </c>
      <c r="E169" s="86">
        <v>5000000</v>
      </c>
      <c r="F169" s="75">
        <v>2</v>
      </c>
      <c r="G169" s="20">
        <f>ROUND(+(D169-E169)/F169,0)</f>
        <v>2500000</v>
      </c>
    </row>
    <row r="170" spans="2:7" ht="13.9" thickBot="1" x14ac:dyDescent="0.4"/>
    <row r="171" spans="2:7" ht="13.9" thickBot="1" x14ac:dyDescent="0.4">
      <c r="B171" s="36" t="s">
        <v>26</v>
      </c>
      <c r="C171" s="111" t="s">
        <v>21</v>
      </c>
      <c r="D171" s="112"/>
      <c r="E171" s="113"/>
      <c r="F171" s="37" t="s">
        <v>27</v>
      </c>
      <c r="G171" s="37" t="s">
        <v>28</v>
      </c>
    </row>
    <row r="172" spans="2:7" x14ac:dyDescent="0.35">
      <c r="B172" s="32" t="s">
        <v>42</v>
      </c>
      <c r="C172" s="38" t="s">
        <v>3</v>
      </c>
      <c r="D172" s="39">
        <v>10</v>
      </c>
      <c r="E172" s="40" t="s">
        <v>3</v>
      </c>
      <c r="F172" s="33"/>
      <c r="G172" s="33"/>
    </row>
    <row r="173" spans="2:7" x14ac:dyDescent="0.35">
      <c r="B173" s="52" t="s">
        <v>38</v>
      </c>
      <c r="C173" s="78" t="s">
        <v>39</v>
      </c>
      <c r="D173" s="79"/>
      <c r="E173" s="80"/>
      <c r="F173" s="51">
        <f>+G168+G169</f>
        <v>4000000</v>
      </c>
      <c r="G173" s="51"/>
    </row>
    <row r="174" spans="2:7" x14ac:dyDescent="0.35">
      <c r="B174" s="52" t="s">
        <v>35</v>
      </c>
      <c r="C174" s="81"/>
      <c r="D174" s="79" t="str">
        <f>+C163</f>
        <v>Dep. Acumulada</v>
      </c>
      <c r="E174" s="80"/>
      <c r="F174" s="51"/>
      <c r="G174" s="51">
        <f>+F173</f>
        <v>4000000</v>
      </c>
    </row>
    <row r="175" spans="2:7" ht="6.6" customHeight="1" x14ac:dyDescent="0.35">
      <c r="B175" s="52"/>
      <c r="C175" s="53"/>
      <c r="D175" s="54"/>
      <c r="E175" s="55"/>
      <c r="F175" s="51"/>
      <c r="G175" s="51"/>
    </row>
    <row r="176" spans="2:7" ht="13.9" thickBot="1" x14ac:dyDescent="0.4">
      <c r="B176" s="17"/>
      <c r="C176" s="56" t="s">
        <v>83</v>
      </c>
      <c r="D176" s="57"/>
      <c r="E176" s="58"/>
      <c r="F176" s="18"/>
      <c r="G176" s="18"/>
    </row>
    <row r="177" spans="2:6" ht="13.9" thickBot="1" x14ac:dyDescent="0.4"/>
    <row r="178" spans="2:6" ht="13.9" thickBot="1" x14ac:dyDescent="0.4">
      <c r="C178" s="13" t="s">
        <v>21</v>
      </c>
      <c r="D178" s="14" t="str">
        <f>+D144</f>
        <v>31.12.2025</v>
      </c>
    </row>
    <row r="179" spans="2:6" x14ac:dyDescent="0.35">
      <c r="C179" s="48" t="str">
        <f>+C162</f>
        <v>Vehículos</v>
      </c>
      <c r="D179" s="31">
        <f>+D162</f>
        <v>30000000</v>
      </c>
    </row>
    <row r="180" spans="2:6" ht="13.9" thickBot="1" x14ac:dyDescent="0.4">
      <c r="C180" s="52" t="str">
        <f>+C163</f>
        <v>Dep. Acumulada</v>
      </c>
      <c r="D180" s="51">
        <f>+D163-G174</f>
        <v>-16000000</v>
      </c>
    </row>
    <row r="181" spans="2:6" ht="13.9" thickBot="1" x14ac:dyDescent="0.4">
      <c r="C181" s="72" t="str">
        <f>+C164</f>
        <v>Neto</v>
      </c>
      <c r="D181" s="69">
        <f>SUM(D179:D180)</f>
        <v>14000000</v>
      </c>
    </row>
    <row r="183" spans="2:6" ht="13.9" thickBot="1" x14ac:dyDescent="0.4">
      <c r="B183" s="26" t="s">
        <v>81</v>
      </c>
    </row>
    <row r="184" spans="2:6" ht="13.9" thickBot="1" x14ac:dyDescent="0.4">
      <c r="C184" s="13" t="s">
        <v>21</v>
      </c>
      <c r="D184" s="14" t="s">
        <v>22</v>
      </c>
      <c r="E184" s="14" t="s">
        <v>23</v>
      </c>
      <c r="F184" s="14" t="s">
        <v>24</v>
      </c>
    </row>
    <row r="185" spans="2:6" x14ac:dyDescent="0.35">
      <c r="C185" s="162" t="str">
        <f>+J14</f>
        <v>Maquinarias</v>
      </c>
      <c r="D185" s="163">
        <f>+K14</f>
        <v>15000000</v>
      </c>
      <c r="E185" s="163"/>
      <c r="F185" s="163"/>
    </row>
    <row r="186" spans="2:6" x14ac:dyDescent="0.35">
      <c r="C186" s="162" t="str">
        <f>+L9</f>
        <v>Dep. Acumulada</v>
      </c>
      <c r="D186" s="163">
        <f>-L14</f>
        <v>-5000000</v>
      </c>
      <c r="E186" s="163"/>
      <c r="F186" s="163"/>
    </row>
    <row r="187" spans="2:6" ht="7.9" customHeight="1" x14ac:dyDescent="0.35">
      <c r="C187" s="71"/>
      <c r="D187" s="31"/>
      <c r="E187" s="31"/>
      <c r="F187" s="31"/>
    </row>
    <row r="188" spans="2:6" x14ac:dyDescent="0.35">
      <c r="C188" s="71" t="s">
        <v>113</v>
      </c>
      <c r="D188" s="31"/>
      <c r="E188" s="31">
        <v>10000000</v>
      </c>
      <c r="F188" s="31"/>
    </row>
    <row r="189" spans="2:6" x14ac:dyDescent="0.35">
      <c r="C189" s="71" t="s">
        <v>111</v>
      </c>
      <c r="D189" s="31"/>
      <c r="E189" s="31">
        <v>5000000</v>
      </c>
      <c r="F189" s="31"/>
    </row>
    <row r="190" spans="2:6" ht="13.9" thickBot="1" x14ac:dyDescent="0.4">
      <c r="C190" s="52" t="s">
        <v>112</v>
      </c>
      <c r="D190" s="51"/>
      <c r="E190" s="51">
        <v>15000000</v>
      </c>
      <c r="F190" s="51"/>
    </row>
    <row r="191" spans="2:6" ht="13.9" thickBot="1" x14ac:dyDescent="0.4">
      <c r="C191" s="72" t="s">
        <v>89</v>
      </c>
      <c r="D191" s="69">
        <f>SUM(D185:D190)</f>
        <v>10000000</v>
      </c>
      <c r="E191" s="69">
        <f>SUM(E188:E190)</f>
        <v>30000000</v>
      </c>
      <c r="F191" s="69">
        <f>+E191-D191</f>
        <v>20000000</v>
      </c>
    </row>
    <row r="192" spans="2:6" ht="13.9" thickBot="1" x14ac:dyDescent="0.4"/>
    <row r="193" spans="2:8" ht="13.9" thickBot="1" x14ac:dyDescent="0.4">
      <c r="B193" s="36" t="s">
        <v>26</v>
      </c>
      <c r="C193" s="105" t="s">
        <v>21</v>
      </c>
      <c r="D193" s="106"/>
      <c r="E193" s="107"/>
      <c r="F193" s="87" t="s">
        <v>27</v>
      </c>
      <c r="G193" s="87" t="s">
        <v>28</v>
      </c>
    </row>
    <row r="194" spans="2:8" x14ac:dyDescent="0.35">
      <c r="B194" s="41" t="s">
        <v>29</v>
      </c>
      <c r="C194" s="88" t="s">
        <v>3</v>
      </c>
      <c r="D194" s="89">
        <v>11</v>
      </c>
      <c r="E194" s="90" t="s">
        <v>3</v>
      </c>
      <c r="F194" s="24"/>
      <c r="G194" s="91"/>
    </row>
    <row r="195" spans="2:8" x14ac:dyDescent="0.35">
      <c r="B195" s="53" t="s">
        <v>35</v>
      </c>
      <c r="C195" s="78" t="str">
        <f>+C186</f>
        <v>Dep. Acumulada</v>
      </c>
      <c r="D195" s="79"/>
      <c r="E195" s="92"/>
      <c r="F195" s="51">
        <f>-D186</f>
        <v>5000000</v>
      </c>
      <c r="G195" s="55"/>
    </row>
    <row r="196" spans="2:8" x14ac:dyDescent="0.35">
      <c r="B196" s="53" t="s">
        <v>30</v>
      </c>
      <c r="C196" s="78"/>
      <c r="D196" s="79" t="str">
        <f>+C185</f>
        <v>Maquinarias</v>
      </c>
      <c r="E196" s="92"/>
      <c r="F196" s="51"/>
      <c r="G196" s="55">
        <f>+D185</f>
        <v>15000000</v>
      </c>
    </row>
    <row r="197" spans="2:8" ht="13.9" thickBot="1" x14ac:dyDescent="0.4">
      <c r="B197" s="53"/>
      <c r="C197" s="81"/>
      <c r="D197" s="79"/>
      <c r="E197" s="92"/>
      <c r="F197" s="51"/>
      <c r="G197" s="55"/>
    </row>
    <row r="198" spans="2:8" x14ac:dyDescent="0.35">
      <c r="B198" s="53" t="s">
        <v>30</v>
      </c>
      <c r="C198" s="165" t="str">
        <f>+C188</f>
        <v>Maq a</v>
      </c>
      <c r="D198" s="166"/>
      <c r="E198" s="167">
        <f>+F198/F201</f>
        <v>0.33333333333333331</v>
      </c>
      <c r="F198" s="164">
        <f>+E188</f>
        <v>10000000</v>
      </c>
      <c r="G198" s="55"/>
    </row>
    <row r="199" spans="2:8" x14ac:dyDescent="0.35">
      <c r="B199" s="53" t="s">
        <v>30</v>
      </c>
      <c r="C199" s="78" t="str">
        <f>+C189</f>
        <v>Maq b</v>
      </c>
      <c r="D199" s="79"/>
      <c r="E199" s="168">
        <f>+F199/F201</f>
        <v>0.16666666666666666</v>
      </c>
      <c r="F199" s="51">
        <f>+E189</f>
        <v>5000000</v>
      </c>
      <c r="G199" s="55"/>
    </row>
    <row r="200" spans="2:8" ht="13.9" thickBot="1" x14ac:dyDescent="0.4">
      <c r="B200" s="53" t="s">
        <v>30</v>
      </c>
      <c r="C200" s="169" t="str">
        <f>+C190</f>
        <v>Maq c</v>
      </c>
      <c r="D200" s="57"/>
      <c r="E200" s="170">
        <f>+F200/F201</f>
        <v>0.5</v>
      </c>
      <c r="F200" s="18">
        <f>+E190</f>
        <v>15000000</v>
      </c>
      <c r="G200" s="55"/>
    </row>
    <row r="201" spans="2:8" ht="13.9" thickBot="1" x14ac:dyDescent="0.4">
      <c r="B201" s="53"/>
      <c r="C201" s="78"/>
      <c r="D201" s="54"/>
      <c r="E201" s="93"/>
      <c r="F201" s="147">
        <f>SUM(F198:F200)</f>
        <v>30000000</v>
      </c>
      <c r="G201" s="55"/>
    </row>
    <row r="202" spans="2:8" x14ac:dyDescent="0.35">
      <c r="B202" s="53" t="s">
        <v>84</v>
      </c>
      <c r="C202" s="108">
        <f>+F191</f>
        <v>20000000</v>
      </c>
      <c r="D202" s="54" t="s">
        <v>114</v>
      </c>
      <c r="E202" s="54"/>
      <c r="F202" s="51"/>
      <c r="G202" s="55">
        <f>ROUND(+C202*E198,0)</f>
        <v>6666667</v>
      </c>
    </row>
    <row r="203" spans="2:8" x14ac:dyDescent="0.35">
      <c r="B203" s="53" t="s">
        <v>84</v>
      </c>
      <c r="C203" s="109"/>
      <c r="D203" s="54" t="s">
        <v>115</v>
      </c>
      <c r="E203" s="54"/>
      <c r="F203" s="51"/>
      <c r="G203" s="55">
        <f>ROUND(+C202*E199,0)</f>
        <v>3333333</v>
      </c>
    </row>
    <row r="204" spans="2:8" ht="13.9" thickBot="1" x14ac:dyDescent="0.4">
      <c r="B204" s="53" t="s">
        <v>84</v>
      </c>
      <c r="C204" s="110"/>
      <c r="D204" s="54" t="s">
        <v>116</v>
      </c>
      <c r="E204" s="54"/>
      <c r="F204" s="51"/>
      <c r="G204" s="55">
        <f>+C202*E200</f>
        <v>10000000</v>
      </c>
      <c r="H204" s="94"/>
    </row>
    <row r="205" spans="2:8" x14ac:dyDescent="0.35">
      <c r="B205" s="53"/>
      <c r="C205" s="53"/>
      <c r="D205" s="54"/>
      <c r="E205" s="54"/>
      <c r="F205" s="51"/>
      <c r="G205" s="55"/>
    </row>
    <row r="206" spans="2:8" ht="13.9" thickBot="1" x14ac:dyDescent="0.4">
      <c r="B206" s="56"/>
      <c r="C206" s="56" t="s">
        <v>117</v>
      </c>
      <c r="D206" s="57"/>
      <c r="E206" s="57"/>
      <c r="F206" s="18"/>
      <c r="G206" s="58"/>
    </row>
    <row r="207" spans="2:8" x14ac:dyDescent="0.35">
      <c r="H207" s="70"/>
    </row>
    <row r="209" spans="2:9" x14ac:dyDescent="0.35">
      <c r="B209" s="27" t="s">
        <v>77</v>
      </c>
    </row>
    <row r="210" spans="2:9" ht="13.9" thickBot="1" x14ac:dyDescent="0.4"/>
    <row r="211" spans="2:9" ht="13.9" thickBot="1" x14ac:dyDescent="0.4">
      <c r="C211" s="74" t="s">
        <v>21</v>
      </c>
      <c r="D211" s="25" t="s">
        <v>44</v>
      </c>
      <c r="E211" s="25" t="s">
        <v>36</v>
      </c>
      <c r="F211" s="25" t="s">
        <v>37</v>
      </c>
      <c r="G211" s="82" t="s">
        <v>31</v>
      </c>
      <c r="H211" s="25" t="s">
        <v>47</v>
      </c>
      <c r="I211" s="173" t="str">
        <f>+G211</f>
        <v>Otras Reservas</v>
      </c>
    </row>
    <row r="212" spans="2:9" ht="13.9" thickBot="1" x14ac:dyDescent="0.4">
      <c r="B212" s="171" t="str">
        <f>+B72</f>
        <v>Depreciación</v>
      </c>
      <c r="C212" s="29" t="str">
        <f>+C198</f>
        <v>Maq a</v>
      </c>
      <c r="D212" s="30">
        <f>+F198</f>
        <v>10000000</v>
      </c>
      <c r="E212" s="30">
        <v>4000000</v>
      </c>
      <c r="F212" s="30">
        <v>2</v>
      </c>
      <c r="G212" s="95">
        <f>+G202</f>
        <v>6666667</v>
      </c>
      <c r="H212" s="177">
        <f>ROUND(+(D212-E212)/F212,0)</f>
        <v>3000000</v>
      </c>
      <c r="I212" s="146">
        <f>+G212/F212</f>
        <v>3333333.5</v>
      </c>
    </row>
    <row r="213" spans="2:9" ht="13.9" thickBot="1" x14ac:dyDescent="0.4">
      <c r="B213" s="32" t="str">
        <f>+B73</f>
        <v>Venta AF</v>
      </c>
      <c r="C213" s="29" t="str">
        <f>+C199</f>
        <v>Maq b</v>
      </c>
      <c r="D213" s="30">
        <f>+F199</f>
        <v>5000000</v>
      </c>
      <c r="E213" s="30">
        <v>2000000</v>
      </c>
      <c r="F213" s="30">
        <v>3</v>
      </c>
      <c r="G213" s="96">
        <f>+G203</f>
        <v>3333333</v>
      </c>
      <c r="H213" s="24">
        <f t="shared" ref="H213:H214" si="1">ROUND(+(D213-E213)/F213,0)</f>
        <v>1000000</v>
      </c>
      <c r="I213" s="146">
        <f>+G213/F213</f>
        <v>1111111</v>
      </c>
    </row>
    <row r="214" spans="2:9" ht="13.9" thickBot="1" x14ac:dyDescent="0.4">
      <c r="B214" s="34" t="str">
        <f>+B74</f>
        <v>Deterioro</v>
      </c>
      <c r="C214" s="19" t="str">
        <f>+C200</f>
        <v>Maq c</v>
      </c>
      <c r="D214" s="75">
        <f>+F200</f>
        <v>15000000</v>
      </c>
      <c r="E214" s="75">
        <v>5000000</v>
      </c>
      <c r="F214" s="75">
        <v>4</v>
      </c>
      <c r="G214" s="97">
        <f>+G204</f>
        <v>10000000</v>
      </c>
      <c r="H214" s="61">
        <f t="shared" si="1"/>
        <v>2500000</v>
      </c>
      <c r="I214" s="172">
        <f>+G214/F214</f>
        <v>2500000</v>
      </c>
    </row>
    <row r="216" spans="2:9" ht="13.9" thickBot="1" x14ac:dyDescent="0.4"/>
    <row r="217" spans="2:9" ht="13.9" thickBot="1" x14ac:dyDescent="0.4">
      <c r="B217" s="36" t="s">
        <v>26</v>
      </c>
      <c r="C217" s="111" t="s">
        <v>21</v>
      </c>
      <c r="D217" s="112"/>
      <c r="E217" s="113"/>
      <c r="F217" s="37" t="s">
        <v>27</v>
      </c>
      <c r="G217" s="37" t="s">
        <v>28</v>
      </c>
    </row>
    <row r="218" spans="2:9" ht="13.9" thickBot="1" x14ac:dyDescent="0.4">
      <c r="B218" s="32" t="s">
        <v>33</v>
      </c>
      <c r="C218" s="38" t="s">
        <v>3</v>
      </c>
      <c r="D218" s="39">
        <v>12</v>
      </c>
      <c r="E218" s="40" t="s">
        <v>3</v>
      </c>
      <c r="F218" s="33"/>
      <c r="G218" s="33"/>
    </row>
    <row r="219" spans="2:9" x14ac:dyDescent="0.35">
      <c r="B219" s="64" t="s">
        <v>38</v>
      </c>
      <c r="C219" s="165" t="s">
        <v>39</v>
      </c>
      <c r="D219" s="166"/>
      <c r="E219" s="174"/>
      <c r="F219" s="164">
        <v>0</v>
      </c>
      <c r="G219" s="164"/>
    </row>
    <row r="220" spans="2:9" x14ac:dyDescent="0.35">
      <c r="B220" s="52" t="s">
        <v>84</v>
      </c>
      <c r="C220" s="98" t="str">
        <f>+D202</f>
        <v>Otras Reservas Maq A</v>
      </c>
      <c r="D220" s="79"/>
      <c r="E220" s="80"/>
      <c r="F220" s="51">
        <f>+G221</f>
        <v>3000000</v>
      </c>
      <c r="G220" s="51"/>
    </row>
    <row r="221" spans="2:9" ht="13.9" thickBot="1" x14ac:dyDescent="0.4">
      <c r="B221" s="17" t="s">
        <v>35</v>
      </c>
      <c r="C221" s="169"/>
      <c r="D221" s="175" t="s">
        <v>118</v>
      </c>
      <c r="E221" s="176"/>
      <c r="F221" s="18"/>
      <c r="G221" s="140">
        <f>+H212</f>
        <v>3000000</v>
      </c>
    </row>
    <row r="222" spans="2:9" ht="13.9" thickBot="1" x14ac:dyDescent="0.4">
      <c r="B222" s="52"/>
      <c r="C222" s="78"/>
      <c r="D222" s="79"/>
      <c r="E222" s="80"/>
      <c r="F222" s="51"/>
      <c r="G222" s="51"/>
    </row>
    <row r="223" spans="2:9" x14ac:dyDescent="0.35">
      <c r="B223" s="64" t="s">
        <v>38</v>
      </c>
      <c r="C223" s="165" t="s">
        <v>39</v>
      </c>
      <c r="D223" s="166"/>
      <c r="E223" s="174"/>
      <c r="F223" s="164">
        <v>0</v>
      </c>
      <c r="G223" s="164"/>
    </row>
    <row r="224" spans="2:9" x14ac:dyDescent="0.35">
      <c r="B224" s="52" t="s">
        <v>84</v>
      </c>
      <c r="C224" s="98" t="str">
        <f>+D203</f>
        <v>Otras Reservas Maq B</v>
      </c>
      <c r="D224" s="79"/>
      <c r="E224" s="80"/>
      <c r="F224" s="51">
        <f>+G225</f>
        <v>1000000</v>
      </c>
      <c r="G224" s="51"/>
    </row>
    <row r="225" spans="2:7" ht="13.9" thickBot="1" x14ac:dyDescent="0.4">
      <c r="B225" s="17" t="s">
        <v>35</v>
      </c>
      <c r="C225" s="169"/>
      <c r="D225" s="175" t="s">
        <v>119</v>
      </c>
      <c r="E225" s="176"/>
      <c r="F225" s="18"/>
      <c r="G225" s="18">
        <f>+H213</f>
        <v>1000000</v>
      </c>
    </row>
    <row r="226" spans="2:7" ht="13.9" thickBot="1" x14ac:dyDescent="0.4">
      <c r="B226" s="52"/>
      <c r="C226" s="81"/>
      <c r="D226" s="79"/>
      <c r="E226" s="80"/>
      <c r="F226" s="51"/>
      <c r="G226" s="51"/>
    </row>
    <row r="227" spans="2:7" x14ac:dyDescent="0.35">
      <c r="B227" s="64" t="s">
        <v>38</v>
      </c>
      <c r="C227" s="165" t="s">
        <v>39</v>
      </c>
      <c r="D227" s="166"/>
      <c r="E227" s="174"/>
      <c r="F227" s="164">
        <v>0</v>
      </c>
      <c r="G227" s="164"/>
    </row>
    <row r="228" spans="2:7" x14ac:dyDescent="0.35">
      <c r="B228" s="52" t="s">
        <v>84</v>
      </c>
      <c r="C228" s="98" t="str">
        <f>+D204</f>
        <v>Otras Reservas Maq C</v>
      </c>
      <c r="D228" s="79"/>
      <c r="E228" s="80"/>
      <c r="F228" s="51">
        <f>+I214</f>
        <v>2500000</v>
      </c>
      <c r="G228" s="51"/>
    </row>
    <row r="229" spans="2:7" ht="13.9" thickBot="1" x14ac:dyDescent="0.4">
      <c r="B229" s="17" t="s">
        <v>35</v>
      </c>
      <c r="C229" s="169"/>
      <c r="D229" s="175" t="s">
        <v>120</v>
      </c>
      <c r="E229" s="176"/>
      <c r="F229" s="18"/>
      <c r="G229" s="18">
        <f>+H214</f>
        <v>2500000</v>
      </c>
    </row>
    <row r="230" spans="2:7" x14ac:dyDescent="0.35">
      <c r="B230" s="52"/>
      <c r="C230" s="78"/>
      <c r="D230" s="79"/>
      <c r="E230" s="80"/>
      <c r="F230" s="51"/>
      <c r="G230" s="51"/>
    </row>
    <row r="231" spans="2:7" ht="13.9" thickBot="1" x14ac:dyDescent="0.4">
      <c r="B231" s="34"/>
      <c r="C231" s="99" t="s">
        <v>121</v>
      </c>
      <c r="D231" s="100"/>
      <c r="E231" s="101"/>
      <c r="F231" s="20"/>
      <c r="G231" s="20"/>
    </row>
    <row r="234" spans="2:7" ht="13.9" thickBot="1" x14ac:dyDescent="0.4"/>
    <row r="235" spans="2:7" x14ac:dyDescent="0.35">
      <c r="B235" s="190" t="s">
        <v>20</v>
      </c>
      <c r="C235" s="191"/>
      <c r="D235" s="191"/>
      <c r="E235" s="191"/>
      <c r="F235" s="191"/>
      <c r="G235" s="192"/>
    </row>
    <row r="236" spans="2:7" x14ac:dyDescent="0.35">
      <c r="B236" s="193"/>
      <c r="C236" s="194"/>
      <c r="D236" s="194"/>
      <c r="E236" s="194"/>
      <c r="F236" s="194"/>
      <c r="G236" s="195"/>
    </row>
    <row r="237" spans="2:7" x14ac:dyDescent="0.35">
      <c r="B237" s="193"/>
      <c r="C237" s="194"/>
      <c r="D237" s="194"/>
      <c r="E237" s="194"/>
      <c r="F237" s="194"/>
      <c r="G237" s="195"/>
    </row>
    <row r="238" spans="2:7" x14ac:dyDescent="0.35">
      <c r="B238" s="193"/>
      <c r="C238" s="194"/>
      <c r="D238" s="194"/>
      <c r="E238" s="194"/>
      <c r="F238" s="194"/>
      <c r="G238" s="195"/>
    </row>
    <row r="239" spans="2:7" x14ac:dyDescent="0.35">
      <c r="B239" s="193"/>
      <c r="C239" s="194"/>
      <c r="D239" s="194"/>
      <c r="E239" s="194"/>
      <c r="F239" s="194"/>
      <c r="G239" s="195"/>
    </row>
    <row r="240" spans="2:7" ht="13.9" thickBot="1" x14ac:dyDescent="0.4">
      <c r="B240" s="196"/>
      <c r="C240" s="197"/>
      <c r="D240" s="197"/>
      <c r="E240" s="197"/>
      <c r="F240" s="197"/>
      <c r="G240" s="198"/>
    </row>
    <row r="241" spans="2:7" ht="13.9" thickBot="1" x14ac:dyDescent="0.4">
      <c r="B241" s="203" t="s">
        <v>56</v>
      </c>
    </row>
    <row r="242" spans="2:7" ht="13.9" thickBot="1" x14ac:dyDescent="0.4">
      <c r="F242" s="59" t="s">
        <v>55</v>
      </c>
    </row>
    <row r="243" spans="2:7" x14ac:dyDescent="0.35">
      <c r="C243" s="155" t="s">
        <v>48</v>
      </c>
      <c r="D243" s="202"/>
      <c r="E243" s="202">
        <v>30000000</v>
      </c>
      <c r="F243" s="30" t="s">
        <v>124</v>
      </c>
    </row>
    <row r="244" spans="2:7" x14ac:dyDescent="0.35">
      <c r="C244" s="27" t="s">
        <v>49</v>
      </c>
      <c r="E244" s="28">
        <v>10000000</v>
      </c>
      <c r="F244" s="30" t="s">
        <v>124</v>
      </c>
    </row>
    <row r="245" spans="2:7" x14ac:dyDescent="0.35">
      <c r="C245" s="27" t="s">
        <v>50</v>
      </c>
      <c r="E245" s="28">
        <v>50000000</v>
      </c>
      <c r="F245" s="30" t="s">
        <v>124</v>
      </c>
    </row>
    <row r="246" spans="2:7" x14ac:dyDescent="0.35">
      <c r="C246" s="27" t="s">
        <v>51</v>
      </c>
      <c r="E246" s="28">
        <v>10000000</v>
      </c>
      <c r="F246" s="30" t="s">
        <v>124</v>
      </c>
    </row>
    <row r="247" spans="2:7" x14ac:dyDescent="0.35">
      <c r="C247" s="199" t="s">
        <v>52</v>
      </c>
      <c r="D247" s="200"/>
      <c r="E247" s="200">
        <v>8000000</v>
      </c>
      <c r="F247" s="201" t="s">
        <v>125</v>
      </c>
    </row>
    <row r="248" spans="2:7" x14ac:dyDescent="0.35">
      <c r="C248" s="27" t="s">
        <v>53</v>
      </c>
      <c r="E248" s="28">
        <v>5000000</v>
      </c>
      <c r="F248" s="30" t="s">
        <v>126</v>
      </c>
    </row>
    <row r="249" spans="2:7" ht="13.9" thickBot="1" x14ac:dyDescent="0.4">
      <c r="C249" s="27" t="s">
        <v>54</v>
      </c>
      <c r="E249" s="28">
        <v>100000000</v>
      </c>
      <c r="F249" s="75" t="s">
        <v>124</v>
      </c>
    </row>
    <row r="251" spans="2:7" ht="13.9" thickBot="1" x14ac:dyDescent="0.4">
      <c r="E251" s="28" t="s">
        <v>57</v>
      </c>
    </row>
    <row r="252" spans="2:7" ht="13.9" thickBot="1" x14ac:dyDescent="0.4">
      <c r="C252" s="204" t="str">
        <f>+C243</f>
        <v>Costos Desmantelamiento</v>
      </c>
      <c r="D252" s="205"/>
      <c r="E252" s="206">
        <f>+E243*(1.03)^40</f>
        <v>97861133.759972155</v>
      </c>
    </row>
    <row r="254" spans="2:7" ht="13.9" thickBot="1" x14ac:dyDescent="0.4"/>
    <row r="255" spans="2:7" ht="13.9" thickBot="1" x14ac:dyDescent="0.4">
      <c r="B255" s="36" t="s">
        <v>26</v>
      </c>
      <c r="C255" s="111" t="s">
        <v>21</v>
      </c>
      <c r="D255" s="112"/>
      <c r="E255" s="113"/>
      <c r="F255" s="37" t="s">
        <v>27</v>
      </c>
      <c r="G255" s="37" t="s">
        <v>28</v>
      </c>
    </row>
    <row r="256" spans="2:7" x14ac:dyDescent="0.35">
      <c r="B256" s="32" t="s">
        <v>42</v>
      </c>
      <c r="C256" s="38" t="s">
        <v>3</v>
      </c>
      <c r="D256" s="39">
        <v>13</v>
      </c>
      <c r="E256" s="40" t="s">
        <v>3</v>
      </c>
      <c r="F256" s="33"/>
      <c r="G256" s="33"/>
    </row>
    <row r="257" spans="2:7" x14ac:dyDescent="0.35">
      <c r="B257" s="207" t="s">
        <v>30</v>
      </c>
      <c r="C257" s="208" t="s">
        <v>58</v>
      </c>
      <c r="D257" s="209"/>
      <c r="E257" s="210"/>
      <c r="F257" s="211">
        <f>+G258+G259</f>
        <v>272861133.75997216</v>
      </c>
      <c r="G257" s="51"/>
    </row>
    <row r="258" spans="2:7" x14ac:dyDescent="0.35">
      <c r="B258" s="52" t="s">
        <v>35</v>
      </c>
      <c r="C258" s="81"/>
      <c r="D258" s="79" t="s">
        <v>59</v>
      </c>
      <c r="E258" s="80"/>
      <c r="F258" s="51"/>
      <c r="G258" s="51">
        <f>+E244+E245+E246+E248+E249</f>
        <v>175000000</v>
      </c>
    </row>
    <row r="259" spans="2:7" x14ac:dyDescent="0.35">
      <c r="B259" s="52" t="s">
        <v>35</v>
      </c>
      <c r="C259" s="81"/>
      <c r="D259" s="79" t="s">
        <v>60</v>
      </c>
      <c r="E259" s="80"/>
      <c r="F259" s="51"/>
      <c r="G259" s="51">
        <f>+E252</f>
        <v>97861133.759972155</v>
      </c>
    </row>
    <row r="260" spans="2:7" x14ac:dyDescent="0.35">
      <c r="B260" s="52" t="s">
        <v>38</v>
      </c>
      <c r="C260" s="78" t="s">
        <v>52</v>
      </c>
      <c r="D260" s="79"/>
      <c r="E260" s="80"/>
      <c r="F260" s="51">
        <f>+E247</f>
        <v>8000000</v>
      </c>
      <c r="G260" s="51"/>
    </row>
    <row r="261" spans="2:7" x14ac:dyDescent="0.35">
      <c r="B261" s="52" t="s">
        <v>35</v>
      </c>
      <c r="C261" s="53"/>
      <c r="D261" s="54" t="s">
        <v>62</v>
      </c>
      <c r="E261" s="55"/>
      <c r="F261" s="51"/>
      <c r="G261" s="51">
        <f>+F260</f>
        <v>8000000</v>
      </c>
    </row>
    <row r="262" spans="2:7" ht="13.9" thickBot="1" x14ac:dyDescent="0.4">
      <c r="B262" s="17"/>
      <c r="C262" s="56" t="s">
        <v>61</v>
      </c>
      <c r="D262" s="57"/>
      <c r="E262" s="58"/>
      <c r="F262" s="18"/>
      <c r="G262" s="18"/>
    </row>
    <row r="264" spans="2:7" x14ac:dyDescent="0.35">
      <c r="C264" s="27" t="str">
        <f>+C257</f>
        <v>Planta Productora</v>
      </c>
      <c r="D264" s="28">
        <f>+F257</f>
        <v>272861133.75997216</v>
      </c>
      <c r="F264" s="28" t="s">
        <v>127</v>
      </c>
    </row>
    <row r="265" spans="2:7" x14ac:dyDescent="0.35">
      <c r="C265" s="27" t="s">
        <v>37</v>
      </c>
      <c r="D265" s="28">
        <f>40*12</f>
        <v>480</v>
      </c>
      <c r="F265" s="28">
        <f>+D264/D265</f>
        <v>568460.69533327536</v>
      </c>
    </row>
    <row r="266" spans="2:7" ht="13.9" thickBot="1" x14ac:dyDescent="0.4">
      <c r="B266" s="27" t="s">
        <v>39</v>
      </c>
    </row>
    <row r="267" spans="2:7" ht="13.9" thickBot="1" x14ac:dyDescent="0.4">
      <c r="B267" s="36" t="s">
        <v>26</v>
      </c>
      <c r="C267" s="111" t="s">
        <v>21</v>
      </c>
      <c r="D267" s="112"/>
      <c r="E267" s="113"/>
      <c r="F267" s="37" t="s">
        <v>27</v>
      </c>
      <c r="G267" s="37" t="s">
        <v>28</v>
      </c>
    </row>
    <row r="268" spans="2:7" x14ac:dyDescent="0.35">
      <c r="B268" s="32" t="s">
        <v>42</v>
      </c>
      <c r="C268" s="38" t="s">
        <v>3</v>
      </c>
      <c r="D268" s="39">
        <v>14</v>
      </c>
      <c r="E268" s="40" t="s">
        <v>3</v>
      </c>
      <c r="F268" s="33"/>
      <c r="G268" s="33"/>
    </row>
    <row r="269" spans="2:7" x14ac:dyDescent="0.35">
      <c r="B269" s="52" t="s">
        <v>128</v>
      </c>
      <c r="C269" s="78" t="s">
        <v>129</v>
      </c>
      <c r="D269" s="79"/>
      <c r="E269" s="80"/>
      <c r="F269" s="51">
        <f>+F265*10</f>
        <v>5684606.9533327539</v>
      </c>
      <c r="G269" s="51"/>
    </row>
    <row r="270" spans="2:7" x14ac:dyDescent="0.35">
      <c r="B270" s="52" t="s">
        <v>35</v>
      </c>
      <c r="C270" s="81"/>
      <c r="D270" s="79" t="s">
        <v>130</v>
      </c>
      <c r="E270" s="80"/>
      <c r="F270" s="51"/>
      <c r="G270" s="51">
        <f>+F269</f>
        <v>5684606.9533327539</v>
      </c>
    </row>
    <row r="271" spans="2:7" ht="9" customHeight="1" x14ac:dyDescent="0.35">
      <c r="B271" s="52"/>
      <c r="C271" s="53"/>
      <c r="D271" s="54"/>
      <c r="E271" s="55"/>
      <c r="F271" s="51"/>
      <c r="G271" s="51"/>
    </row>
    <row r="272" spans="2:7" ht="13.9" thickBot="1" x14ac:dyDescent="0.4">
      <c r="B272" s="17"/>
      <c r="C272" s="56" t="s">
        <v>131</v>
      </c>
      <c r="D272" s="57"/>
      <c r="E272" s="58"/>
      <c r="F272" s="18"/>
      <c r="G272" s="18"/>
    </row>
  </sheetData>
  <mergeCells count="30">
    <mergeCell ref="C267:E267"/>
    <mergeCell ref="I4:M7"/>
    <mergeCell ref="I33:M33"/>
    <mergeCell ref="I34:M34"/>
    <mergeCell ref="I35:M35"/>
    <mergeCell ref="J22:M22"/>
    <mergeCell ref="J23:M23"/>
    <mergeCell ref="J24:M24"/>
    <mergeCell ref="J28:M28"/>
    <mergeCell ref="J29:M29"/>
    <mergeCell ref="I26:M27"/>
    <mergeCell ref="I31:M32"/>
    <mergeCell ref="C171:E171"/>
    <mergeCell ref="I49:M50"/>
    <mergeCell ref="C9:E9"/>
    <mergeCell ref="C22:E22"/>
    <mergeCell ref="C39:E39"/>
    <mergeCell ref="C60:E60"/>
    <mergeCell ref="I42:M47"/>
    <mergeCell ref="C76:E76"/>
    <mergeCell ref="C100:E100"/>
    <mergeCell ref="C120:E120"/>
    <mergeCell ref="C137:E137"/>
    <mergeCell ref="C154:E154"/>
    <mergeCell ref="I39:M40"/>
    <mergeCell ref="C193:E193"/>
    <mergeCell ref="C202:C204"/>
    <mergeCell ref="C217:E217"/>
    <mergeCell ref="B235:G240"/>
    <mergeCell ref="C255:E25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10" zoomScale="80" zoomScaleNormal="80" workbookViewId="0">
      <selection activeCell="Q9" sqref="Q9"/>
    </sheetView>
  </sheetViews>
  <sheetFormatPr baseColWidth="10"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Ej 1</vt:lpstr>
      <vt:lpstr>Apunte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ANDRES FILGUEIRA RAMOS</dc:creator>
  <cp:lastModifiedBy>Carlos Andrés Filgueira</cp:lastModifiedBy>
  <dcterms:created xsi:type="dcterms:W3CDTF">2024-06-24T22:49:57Z</dcterms:created>
  <dcterms:modified xsi:type="dcterms:W3CDTF">2025-04-24T18:08:48Z</dcterms:modified>
</cp:coreProperties>
</file>