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umno\Desktop\"/>
    </mc:Choice>
  </mc:AlternateContent>
  <bookViews>
    <workbookView xWindow="43080" yWindow="-120" windowWidth="20640" windowHeight="11040"/>
  </bookViews>
  <sheets>
    <sheet name="Libro Diario" sheetId="1" r:id="rId1"/>
    <sheet name="Tarjeta Existencia" sheetId="4" r:id="rId2"/>
    <sheet name="Libro Mayor" sheetId="2" r:id="rId3"/>
    <sheet name="Balance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  <c r="K20" i="3"/>
  <c r="D20" i="3"/>
  <c r="J19" i="3"/>
  <c r="F19" i="3"/>
  <c r="D19" i="3"/>
  <c r="C19" i="3"/>
  <c r="J18" i="3"/>
  <c r="F18" i="3"/>
  <c r="D18" i="3"/>
  <c r="C18" i="3"/>
  <c r="J17" i="3"/>
  <c r="F17" i="3"/>
  <c r="D17" i="3"/>
  <c r="C17" i="3"/>
  <c r="I16" i="3"/>
  <c r="G16" i="3"/>
  <c r="E16" i="3"/>
  <c r="D16" i="3"/>
  <c r="C16" i="3"/>
  <c r="I15" i="3"/>
  <c r="G15" i="3"/>
  <c r="E15" i="3"/>
  <c r="D15" i="3"/>
  <c r="C15" i="3"/>
  <c r="H14" i="3"/>
  <c r="F14" i="3"/>
  <c r="D14" i="3"/>
  <c r="C14" i="3"/>
  <c r="I13" i="3"/>
  <c r="G13" i="3"/>
  <c r="E13" i="3"/>
  <c r="D13" i="3"/>
  <c r="C13" i="3"/>
  <c r="K12" i="3"/>
  <c r="G12" i="3"/>
  <c r="E12" i="3"/>
  <c r="D12" i="3"/>
  <c r="C12" i="3"/>
  <c r="H11" i="3"/>
  <c r="F11" i="3"/>
  <c r="E11" i="3"/>
  <c r="D11" i="3"/>
  <c r="C11" i="3"/>
  <c r="J10" i="3"/>
  <c r="F10" i="3"/>
  <c r="E10" i="3"/>
  <c r="D10" i="3"/>
  <c r="C10" i="3"/>
  <c r="H9" i="3"/>
  <c r="F9" i="3"/>
  <c r="E9" i="3"/>
  <c r="D9" i="3"/>
  <c r="C9" i="3"/>
  <c r="I8" i="3"/>
  <c r="G8" i="3"/>
  <c r="E8" i="3"/>
  <c r="D8" i="3"/>
  <c r="C8" i="3"/>
  <c r="I7" i="3"/>
  <c r="G7" i="3"/>
  <c r="E7" i="3"/>
  <c r="D7" i="3"/>
  <c r="C7" i="3"/>
  <c r="H6" i="3"/>
  <c r="F6" i="3"/>
  <c r="D6" i="3"/>
  <c r="C6" i="3"/>
  <c r="H5" i="3"/>
  <c r="F5" i="3"/>
  <c r="E5" i="3"/>
  <c r="D5" i="3"/>
  <c r="C5" i="3"/>
  <c r="H4" i="3"/>
  <c r="F4" i="3"/>
  <c r="E4" i="3"/>
  <c r="D4" i="3"/>
  <c r="C4" i="3"/>
  <c r="H85" i="1"/>
  <c r="G85" i="1"/>
  <c r="D22" i="3" l="1"/>
  <c r="E22" i="3"/>
  <c r="F22" i="3"/>
  <c r="G22" i="3"/>
  <c r="J21" i="3"/>
  <c r="J22" i="3" s="1"/>
  <c r="H22" i="3"/>
  <c r="K22" i="3"/>
  <c r="B49" i="2"/>
  <c r="B45" i="2"/>
  <c r="C48" i="2"/>
  <c r="D46" i="2"/>
  <c r="C46" i="2"/>
  <c r="I3" i="2"/>
  <c r="L41" i="2"/>
  <c r="H41" i="2"/>
  <c r="G41" i="2"/>
  <c r="H42" i="2" s="1"/>
  <c r="B41" i="2"/>
  <c r="H34" i="2"/>
  <c r="B34" i="2"/>
  <c r="C25" i="2"/>
  <c r="K25" i="2"/>
  <c r="G16" i="2"/>
  <c r="L5" i="2"/>
  <c r="D82" i="1"/>
  <c r="M13" i="2"/>
  <c r="K39" i="2"/>
  <c r="K41" i="2" s="1"/>
  <c r="L42" i="2" s="1"/>
  <c r="J39" i="2"/>
  <c r="K38" i="2"/>
  <c r="H78" i="1"/>
  <c r="L13" i="2" s="1"/>
  <c r="G77" i="1"/>
  <c r="L12" i="2"/>
  <c r="M12" i="2"/>
  <c r="G39" i="2"/>
  <c r="F39" i="2"/>
  <c r="G38" i="2"/>
  <c r="C39" i="2"/>
  <c r="C41" i="2" s="1"/>
  <c r="B42" i="2" s="1"/>
  <c r="D39" i="2"/>
  <c r="B38" i="2"/>
  <c r="K15" i="2"/>
  <c r="J15" i="2"/>
  <c r="L11" i="2"/>
  <c r="M11" i="2"/>
  <c r="B10" i="2"/>
  <c r="B16" i="2" s="1"/>
  <c r="A10" i="2"/>
  <c r="H66" i="1"/>
  <c r="C65" i="1"/>
  <c r="I24" i="2"/>
  <c r="J14" i="2"/>
  <c r="C33" i="2"/>
  <c r="D33" i="2"/>
  <c r="L24" i="2"/>
  <c r="M24" i="2"/>
  <c r="F24" i="2"/>
  <c r="G56" i="1"/>
  <c r="G61" i="1" s="1"/>
  <c r="H58" i="1"/>
  <c r="D58" i="1"/>
  <c r="H23" i="2"/>
  <c r="I23" i="2"/>
  <c r="J13" i="2"/>
  <c r="H53" i="1"/>
  <c r="G52" i="1"/>
  <c r="K13" i="2" s="1"/>
  <c r="D32" i="2"/>
  <c r="M23" i="2"/>
  <c r="G23" i="2"/>
  <c r="F23" i="2"/>
  <c r="H48" i="1"/>
  <c r="L23" i="2" s="1"/>
  <c r="D49" i="1"/>
  <c r="D48" i="1"/>
  <c r="D57" i="1" s="1"/>
  <c r="C47" i="1"/>
  <c r="C56" i="1" s="1"/>
  <c r="D62" i="1" s="1"/>
  <c r="M10" i="2"/>
  <c r="J30" i="2"/>
  <c r="C43" i="1"/>
  <c r="G17" i="4"/>
  <c r="G8" i="4"/>
  <c r="M30" i="2"/>
  <c r="K29" i="2"/>
  <c r="F30" i="2"/>
  <c r="G29" i="2"/>
  <c r="F4" i="2"/>
  <c r="G37" i="1"/>
  <c r="G38" i="1" s="1"/>
  <c r="H39" i="1" s="1"/>
  <c r="C37" i="1"/>
  <c r="I22" i="2"/>
  <c r="J12" i="2"/>
  <c r="D34" i="1"/>
  <c r="D31" i="2"/>
  <c r="M22" i="2"/>
  <c r="F22" i="2"/>
  <c r="H29" i="1"/>
  <c r="I21" i="2"/>
  <c r="J11" i="2"/>
  <c r="D25" i="1"/>
  <c r="C24" i="1"/>
  <c r="C33" i="1" s="1"/>
  <c r="D44" i="1" s="1"/>
  <c r="C52" i="1" s="1"/>
  <c r="D30" i="2"/>
  <c r="B29" i="2"/>
  <c r="M21" i="2"/>
  <c r="K20" i="2"/>
  <c r="F21" i="2"/>
  <c r="G20" i="2"/>
  <c r="H20" i="1"/>
  <c r="H21" i="1" s="1"/>
  <c r="G19" i="1" s="1"/>
  <c r="C4" i="2"/>
  <c r="D4" i="2"/>
  <c r="B21" i="2"/>
  <c r="B25" i="2" s="1"/>
  <c r="C26" i="2" s="1"/>
  <c r="A21" i="2"/>
  <c r="B20" i="2"/>
  <c r="D16" i="1"/>
  <c r="D3" i="2"/>
  <c r="J10" i="2"/>
  <c r="K9" i="2"/>
  <c r="G11" i="1"/>
  <c r="H12" i="1" s="1"/>
  <c r="C3" i="2" s="1"/>
  <c r="D12" i="1"/>
  <c r="G15" i="4"/>
  <c r="I15" i="4" s="1"/>
  <c r="E15" i="4"/>
  <c r="G6" i="4"/>
  <c r="I6" i="4" s="1"/>
  <c r="E6" i="4"/>
  <c r="I10" i="2"/>
  <c r="G9" i="2"/>
  <c r="C10" i="2"/>
  <c r="C16" i="2" s="1"/>
  <c r="D10" i="2"/>
  <c r="B9" i="2"/>
  <c r="K3" i="2"/>
  <c r="K5" i="2" s="1"/>
  <c r="J3" i="2"/>
  <c r="K2" i="2"/>
  <c r="F3" i="2"/>
  <c r="G2" i="2"/>
  <c r="B3" i="2"/>
  <c r="B5" i="2" s="1"/>
  <c r="A3" i="2"/>
  <c r="B2" i="2"/>
  <c r="G6" i="1"/>
  <c r="G5" i="1"/>
  <c r="G3" i="2" s="1"/>
  <c r="I21" i="3" l="1"/>
  <c r="I22" i="3" s="1"/>
  <c r="I24" i="3" s="1"/>
  <c r="E23" i="3"/>
  <c r="B17" i="2"/>
  <c r="C5" i="2"/>
  <c r="C6" i="2" s="1"/>
  <c r="L6" i="2"/>
  <c r="K14" i="2"/>
  <c r="H62" i="1"/>
  <c r="H24" i="2" s="1"/>
  <c r="C61" i="1"/>
  <c r="C69" i="1" s="1"/>
  <c r="D74" i="1" s="1"/>
  <c r="D78" i="1" s="1"/>
  <c r="D66" i="1"/>
  <c r="L30" i="2"/>
  <c r="L34" i="2" s="1"/>
  <c r="G43" i="1"/>
  <c r="L21" i="2"/>
  <c r="H8" i="1"/>
  <c r="H10" i="2" s="1"/>
  <c r="H16" i="2" s="1"/>
  <c r="G17" i="2" s="1"/>
  <c r="G4" i="2"/>
  <c r="G5" i="2" s="1"/>
  <c r="H49" i="1"/>
  <c r="C32" i="2" s="1"/>
  <c r="D53" i="1"/>
  <c r="G24" i="2"/>
  <c r="J15" i="4"/>
  <c r="J6" i="4"/>
  <c r="D16" i="4"/>
  <c r="D7" i="4"/>
  <c r="E7" i="4" s="1"/>
  <c r="E8" i="4" s="1"/>
  <c r="E9" i="4" s="1"/>
  <c r="G24" i="1"/>
  <c r="G21" i="2"/>
  <c r="L22" i="2"/>
  <c r="K10" i="2"/>
  <c r="C30" i="2"/>
  <c r="K20" i="1"/>
  <c r="G30" i="2"/>
  <c r="G34" i="2" s="1"/>
  <c r="H35" i="2" s="1"/>
  <c r="H30" i="1"/>
  <c r="C31" i="2" s="1"/>
  <c r="K35" i="2" l="1"/>
  <c r="C34" i="2"/>
  <c r="B35" i="2" s="1"/>
  <c r="L25" i="2"/>
  <c r="K26" i="2" s="1"/>
  <c r="K21" i="1"/>
  <c r="H44" i="1"/>
  <c r="L10" i="2" s="1"/>
  <c r="L16" i="2" s="1"/>
  <c r="K30" i="2"/>
  <c r="K34" i="2" s="1"/>
  <c r="G28" i="1"/>
  <c r="I19" i="1" s="1"/>
  <c r="H16" i="4"/>
  <c r="I16" i="4" s="1"/>
  <c r="I17" i="4" s="1"/>
  <c r="H7" i="4"/>
  <c r="I7" i="4" s="1"/>
  <c r="E16" i="4"/>
  <c r="E17" i="4" s="1"/>
  <c r="E18" i="4" s="1"/>
  <c r="H25" i="1"/>
  <c r="K11" i="2"/>
  <c r="G33" i="1"/>
  <c r="G22" i="2"/>
  <c r="G25" i="2" s="1"/>
  <c r="J16" i="4" l="1"/>
  <c r="J17" i="4"/>
  <c r="H18" i="4" s="1"/>
  <c r="J7" i="4"/>
  <c r="I8" i="4"/>
  <c r="H34" i="1"/>
  <c r="H22" i="2" s="1"/>
  <c r="K12" i="2"/>
  <c r="K16" i="2" s="1"/>
  <c r="L17" i="2" s="1"/>
  <c r="H21" i="2"/>
  <c r="H25" i="2" s="1"/>
  <c r="H26" i="2" s="1"/>
  <c r="I18" i="4" l="1"/>
  <c r="J18" i="4" s="1"/>
  <c r="J8" i="4"/>
  <c r="H9" i="4" s="1"/>
  <c r="I9" i="4" s="1"/>
  <c r="J9" i="4" s="1"/>
  <c r="H20" i="4" l="1"/>
  <c r="G81" i="1" s="1"/>
  <c r="H82" i="1" l="1"/>
  <c r="B46" i="2"/>
  <c r="B48" i="2" s="1"/>
  <c r="C49" i="2" s="1"/>
  <c r="H3" i="2" l="1"/>
  <c r="H5" i="2" s="1"/>
  <c r="H6" i="2" s="1"/>
  <c r="H86" i="1"/>
</calcChain>
</file>

<file path=xl/sharedStrings.xml><?xml version="1.0" encoding="utf-8"?>
<sst xmlns="http://schemas.openxmlformats.org/spreadsheetml/2006/main" count="205" uniqueCount="75">
  <si>
    <t>Fecha</t>
  </si>
  <si>
    <t>Detalle</t>
  </si>
  <si>
    <t>Afecta</t>
  </si>
  <si>
    <t>Debe</t>
  </si>
  <si>
    <t>Haber</t>
  </si>
  <si>
    <t>n°</t>
  </si>
  <si>
    <t>Cuenta</t>
  </si>
  <si>
    <t>Deudor</t>
  </si>
  <si>
    <t>Acreedor</t>
  </si>
  <si>
    <t>Activo</t>
  </si>
  <si>
    <t>Pasivo</t>
  </si>
  <si>
    <t>Pérdida</t>
  </si>
  <si>
    <t>Ganancia</t>
  </si>
  <si>
    <t>TOTALES</t>
  </si>
  <si>
    <t>10.01</t>
  </si>
  <si>
    <t>-</t>
  </si>
  <si>
    <t>01 Caja</t>
  </si>
  <si>
    <t>02  Existencias</t>
  </si>
  <si>
    <t>03 Muebles y útiles</t>
  </si>
  <si>
    <t>04 Letras por pagar</t>
  </si>
  <si>
    <t>05 Capital</t>
  </si>
  <si>
    <t>Glosa: inicio de actividades</t>
  </si>
  <si>
    <t>Inicial</t>
  </si>
  <si>
    <t>12.01</t>
  </si>
  <si>
    <t>06 Banco Estado</t>
  </si>
  <si>
    <t>Glosa: apertura cuenta corriente</t>
  </si>
  <si>
    <t>13.01</t>
  </si>
  <si>
    <t>07 Arriendos</t>
  </si>
  <si>
    <t>Glosa: pago de arriendos</t>
  </si>
  <si>
    <t>14.01</t>
  </si>
  <si>
    <t>08 Clientes</t>
  </si>
  <si>
    <t>09 Venta</t>
  </si>
  <si>
    <t>10 IVA DF</t>
  </si>
  <si>
    <t>Venta</t>
  </si>
  <si>
    <t xml:space="preserve">Glosa: venta 600 radios a $60.000 neto </t>
  </si>
  <si>
    <t>Glosa: pago del 80% con transferencia</t>
  </si>
  <si>
    <t>venta</t>
  </si>
  <si>
    <t>Glosa: venta 250 tv a $150.000 neto</t>
  </si>
  <si>
    <t>11 IVA CF</t>
  </si>
  <si>
    <t>12 Proveedores</t>
  </si>
  <si>
    <t>Glosa: compra 300 radios a $35.000 y</t>
  </si>
  <si>
    <t>400 TV a $85.000</t>
  </si>
  <si>
    <t>compra</t>
  </si>
  <si>
    <t>Compra</t>
  </si>
  <si>
    <t>15.01</t>
  </si>
  <si>
    <t>Glosa: pago del 50% con transferencia</t>
  </si>
  <si>
    <t>Glosa: venta 100 radios</t>
  </si>
  <si>
    <t>Glosa: pago del 90% con transferencia</t>
  </si>
  <si>
    <t>Glosa: Venta 150 TV</t>
  </si>
  <si>
    <t>Glosa: pago con transferencia 70%</t>
  </si>
  <si>
    <t>16.01</t>
  </si>
  <si>
    <t>18.01</t>
  </si>
  <si>
    <t>Glosa: pago letra N°1</t>
  </si>
  <si>
    <t>25.01</t>
  </si>
  <si>
    <t>13 Préstamos</t>
  </si>
  <si>
    <t>Glosa: préstamo por 5.000.000</t>
  </si>
  <si>
    <t>31.01</t>
  </si>
  <si>
    <t>14 Remuneraciones</t>
  </si>
  <si>
    <t>Glosa: pago de remuneraciones</t>
  </si>
  <si>
    <t>15  Gastos Generales</t>
  </si>
  <si>
    <t>Glosa: pago de gastos con cheque</t>
  </si>
  <si>
    <t>16 Costo de Venta</t>
  </si>
  <si>
    <t>Glosa: costo de venta de existencias</t>
  </si>
  <si>
    <t>Gasto</t>
  </si>
  <si>
    <t>SD</t>
  </si>
  <si>
    <t>SA</t>
  </si>
  <si>
    <t>Unidades</t>
  </si>
  <si>
    <t>Entradas</t>
  </si>
  <si>
    <t>Salidas</t>
  </si>
  <si>
    <t>Saldo</t>
  </si>
  <si>
    <t>Valores</t>
  </si>
  <si>
    <t>Precio</t>
  </si>
  <si>
    <t>Art :Radios</t>
  </si>
  <si>
    <t>Art :televisores</t>
  </si>
  <si>
    <t xml:space="preserve"> 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</si>
</sst>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2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41" fontId="2" fillId="2" borderId="1" xfId="1" applyFont="1" applyFill="1" applyBorder="1"/>
    <xf numFmtId="0" fontId="2" fillId="2" borderId="0" xfId="0" applyFont="1" applyFill="1" applyAlignment="1">
      <alignment horizontal="center"/>
    </xf>
    <xf numFmtId="41" fontId="2" fillId="2" borderId="2" xfId="0" applyNumberFormat="1" applyFont="1" applyFill="1" applyBorder="1"/>
    <xf numFmtId="41" fontId="2" fillId="2" borderId="0" xfId="0" applyNumberFormat="1" applyFont="1" applyFill="1"/>
    <xf numFmtId="41" fontId="2" fillId="2" borderId="3" xfId="0" applyNumberFormat="1" applyFont="1" applyFill="1" applyBorder="1"/>
    <xf numFmtId="0" fontId="3" fillId="2" borderId="1" xfId="0" applyFont="1" applyFill="1" applyBorder="1" applyAlignment="1">
      <alignment horizontal="center"/>
    </xf>
    <xf numFmtId="41" fontId="2" fillId="2" borderId="0" xfId="1" applyFont="1" applyFill="1" applyBorder="1"/>
    <xf numFmtId="0" fontId="3" fillId="2" borderId="0" xfId="0" applyFont="1" applyFill="1"/>
    <xf numFmtId="41" fontId="3" fillId="2" borderId="0" xfId="1" applyFont="1" applyFill="1" applyBorder="1"/>
    <xf numFmtId="0" fontId="2" fillId="2" borderId="11" xfId="0" applyFont="1" applyFill="1" applyBorder="1" applyAlignment="1">
      <alignment horizontal="center"/>
    </xf>
    <xf numFmtId="41" fontId="2" fillId="2" borderId="12" xfId="1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41" fontId="2" fillId="2" borderId="15" xfId="1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1" fontId="3" fillId="3" borderId="6" xfId="1" applyFont="1" applyFill="1" applyBorder="1" applyAlignment="1">
      <alignment horizontal="center"/>
    </xf>
    <xf numFmtId="3" fontId="4" fillId="2" borderId="0" xfId="0" applyNumberFormat="1" applyFont="1" applyFill="1"/>
    <xf numFmtId="3" fontId="2" fillId="2" borderId="0" xfId="0" applyNumberFormat="1" applyFont="1" applyFill="1"/>
    <xf numFmtId="0" fontId="4" fillId="2" borderId="0" xfId="0" applyFont="1" applyFill="1"/>
    <xf numFmtId="3" fontId="2" fillId="2" borderId="1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41" fontId="2" fillId="2" borderId="12" xfId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41" fontId="2" fillId="2" borderId="24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41" fontId="2" fillId="2" borderId="15" xfId="1" applyFont="1" applyFill="1" applyBorder="1" applyAlignment="1">
      <alignment horizontal="center"/>
    </xf>
    <xf numFmtId="4" fontId="2" fillId="2" borderId="1" xfId="0" applyNumberFormat="1" applyFont="1" applyFill="1" applyBorder="1"/>
    <xf numFmtId="0" fontId="2" fillId="2" borderId="21" xfId="0" applyFont="1" applyFill="1" applyBorder="1" applyAlignment="1">
      <alignment horizontal="center"/>
    </xf>
    <xf numFmtId="41" fontId="2" fillId="2" borderId="24" xfId="1" applyFont="1" applyFill="1" applyBorder="1"/>
    <xf numFmtId="0" fontId="2" fillId="2" borderId="0" xfId="0" applyFont="1" applyFill="1" applyBorder="1"/>
    <xf numFmtId="41" fontId="2" fillId="4" borderId="1" xfId="1" applyFont="1" applyFill="1" applyBorder="1"/>
    <xf numFmtId="3" fontId="2" fillId="4" borderId="8" xfId="0" applyNumberFormat="1" applyFont="1" applyFill="1" applyBorder="1"/>
    <xf numFmtId="41" fontId="2" fillId="2" borderId="25" xfId="0" applyNumberFormat="1" applyFont="1" applyFill="1" applyBorder="1"/>
    <xf numFmtId="41" fontId="2" fillId="2" borderId="4" xfId="0" applyNumberFormat="1" applyFont="1" applyFill="1" applyBorder="1"/>
    <xf numFmtId="0" fontId="2" fillId="2" borderId="25" xfId="0" applyFont="1" applyFill="1" applyBorder="1"/>
    <xf numFmtId="41" fontId="2" fillId="2" borderId="0" xfId="0" applyNumberFormat="1" applyFont="1" applyFill="1" applyBorder="1"/>
    <xf numFmtId="41" fontId="2" fillId="4" borderId="2" xfId="0" applyNumberFormat="1" applyFont="1" applyFill="1" applyBorder="1"/>
    <xf numFmtId="41" fontId="2" fillId="4" borderId="0" xfId="0" applyNumberFormat="1" applyFont="1" applyFill="1"/>
    <xf numFmtId="0" fontId="2" fillId="4" borderId="25" xfId="0" applyFont="1" applyFill="1" applyBorder="1"/>
    <xf numFmtId="0" fontId="2" fillId="4" borderId="4" xfId="0" applyFont="1" applyFill="1" applyBorder="1"/>
    <xf numFmtId="41" fontId="2" fillId="4" borderId="3" xfId="0" applyNumberFormat="1" applyFont="1" applyFill="1" applyBorder="1"/>
    <xf numFmtId="0" fontId="2" fillId="4" borderId="0" xfId="0" applyFont="1" applyFill="1"/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1" fontId="2" fillId="4" borderId="12" xfId="1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0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10" xfId="0" applyFont="1" applyFill="1" applyBorder="1" applyAlignment="1">
      <alignment horizontal="center"/>
    </xf>
    <xf numFmtId="41" fontId="2" fillId="4" borderId="15" xfId="1" applyFont="1" applyFill="1" applyBorder="1"/>
    <xf numFmtId="3" fontId="2" fillId="2" borderId="0" xfId="0" applyNumberFormat="1" applyFont="1" applyFill="1" applyBorder="1"/>
    <xf numFmtId="4" fontId="2" fillId="2" borderId="0" xfId="0" applyNumberFormat="1" applyFont="1" applyFill="1" applyBorder="1"/>
    <xf numFmtId="2" fontId="4" fillId="5" borderId="16" xfId="0" applyNumberFormat="1" applyFont="1" applyFill="1" applyBorder="1" applyAlignment="1">
      <alignment horizontal="center" vertical="center" wrapText="1"/>
    </xf>
    <xf numFmtId="3" fontId="4" fillId="5" borderId="17" xfId="0" applyNumberFormat="1" applyFont="1" applyFill="1" applyBorder="1" applyAlignment="1">
      <alignment horizontal="center"/>
    </xf>
    <xf numFmtId="3" fontId="4" fillId="5" borderId="18" xfId="0" applyNumberFormat="1" applyFont="1" applyFill="1" applyBorder="1" applyAlignment="1">
      <alignment horizontal="center"/>
    </xf>
    <xf numFmtId="3" fontId="4" fillId="5" borderId="19" xfId="0" applyNumberFormat="1" applyFont="1" applyFill="1" applyBorder="1" applyAlignment="1">
      <alignment horizontal="center"/>
    </xf>
    <xf numFmtId="3" fontId="4" fillId="5" borderId="16" xfId="0" applyNumberFormat="1" applyFont="1" applyFill="1" applyBorder="1" applyAlignment="1">
      <alignment horizontal="center"/>
    </xf>
    <xf numFmtId="2" fontId="4" fillId="5" borderId="20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5" borderId="20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1" fontId="3" fillId="2" borderId="3" xfId="0" applyNumberFormat="1" applyFont="1" applyFill="1" applyBorder="1" applyAlignment="1">
      <alignment horizontal="center"/>
    </xf>
    <xf numFmtId="41" fontId="3" fillId="2" borderId="0" xfId="0" applyNumberFormat="1" applyFont="1" applyFill="1"/>
    <xf numFmtId="0" fontId="3" fillId="2" borderId="0" xfId="0" applyFont="1" applyFill="1" applyAlignment="1">
      <alignment horizontal="center"/>
    </xf>
    <xf numFmtId="41" fontId="3" fillId="2" borderId="3" xfId="0" applyNumberFormat="1" applyFont="1" applyFill="1" applyBorder="1"/>
    <xf numFmtId="41" fontId="3" fillId="2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41" fontId="3" fillId="4" borderId="0" xfId="0" applyNumberFormat="1" applyFont="1" applyFill="1" applyAlignment="1">
      <alignment horizontal="center"/>
    </xf>
    <xf numFmtId="41" fontId="3" fillId="4" borderId="3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1" fontId="2" fillId="4" borderId="12" xfId="1" applyFont="1" applyFill="1" applyBorder="1" applyAlignment="1">
      <alignment horizontal="center"/>
    </xf>
    <xf numFmtId="0" fontId="2" fillId="4" borderId="0" xfId="0" applyFont="1" applyFill="1" applyBorder="1"/>
    <xf numFmtId="0" fontId="2" fillId="6" borderId="9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41" fontId="2" fillId="6" borderId="12" xfId="1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0" xfId="0" applyFont="1" applyFill="1" applyBorder="1"/>
    <xf numFmtId="41" fontId="2" fillId="6" borderId="12" xfId="1" applyFont="1" applyFill="1" applyBorder="1"/>
    <xf numFmtId="0" fontId="2" fillId="6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6"/>
  <sheetViews>
    <sheetView tabSelected="1" zoomScale="110" zoomScaleNormal="110" workbookViewId="0">
      <pane ySplit="2" topLeftCell="A18" activePane="bottomLeft" state="frozen"/>
      <selection pane="bottomLeft" activeCell="B19" sqref="B19:H34"/>
    </sheetView>
  </sheetViews>
  <sheetFormatPr baseColWidth="10" defaultColWidth="10.85546875" defaultRowHeight="15" x14ac:dyDescent="0.2"/>
  <cols>
    <col min="1" max="1" width="2.140625" style="1" customWidth="1"/>
    <col min="2" max="2" width="13.7109375" style="1" customWidth="1"/>
    <col min="3" max="3" width="18.85546875" style="1" customWidth="1"/>
    <col min="4" max="4" width="4.85546875" style="1" customWidth="1"/>
    <col min="5" max="5" width="20" style="1" customWidth="1"/>
    <col min="6" max="6" width="9.5703125" style="7" customWidth="1"/>
    <col min="7" max="7" width="19.42578125" style="12" customWidth="1"/>
    <col min="8" max="8" width="20.140625" style="12" customWidth="1"/>
    <col min="9" max="9" width="14.28515625" style="1" bestFit="1" customWidth="1"/>
    <col min="10" max="10" width="3.85546875" style="1" bestFit="1" customWidth="1"/>
    <col min="11" max="11" width="14.42578125" style="1" bestFit="1" customWidth="1"/>
    <col min="12" max="12" width="10.85546875" style="12"/>
    <col min="13" max="16384" width="10.85546875" style="1"/>
  </cols>
  <sheetData>
    <row r="1" spans="2:8" ht="15.75" thickBot="1" x14ac:dyDescent="0.25"/>
    <row r="2" spans="2:8" ht="15.75" thickBot="1" x14ac:dyDescent="0.25">
      <c r="B2" s="23" t="s">
        <v>0</v>
      </c>
      <c r="C2" s="59" t="s">
        <v>1</v>
      </c>
      <c r="D2" s="60"/>
      <c r="E2" s="60"/>
      <c r="F2" s="23" t="s">
        <v>2</v>
      </c>
      <c r="G2" s="24" t="s">
        <v>3</v>
      </c>
      <c r="H2" s="24" t="s">
        <v>4</v>
      </c>
    </row>
    <row r="3" spans="2:8" x14ac:dyDescent="0.2">
      <c r="B3" s="32" t="s">
        <v>14</v>
      </c>
      <c r="C3" s="33" t="s">
        <v>15</v>
      </c>
      <c r="D3" s="34">
        <v>1</v>
      </c>
      <c r="E3" s="34" t="s">
        <v>15</v>
      </c>
      <c r="F3" s="32"/>
      <c r="G3" s="35"/>
      <c r="H3" s="35"/>
    </row>
    <row r="4" spans="2:8" x14ac:dyDescent="0.2">
      <c r="B4" s="21" t="s">
        <v>9</v>
      </c>
      <c r="C4" s="30" t="s">
        <v>16</v>
      </c>
      <c r="D4" s="36"/>
      <c r="E4" s="36"/>
      <c r="F4" s="29"/>
      <c r="G4" s="31">
        <v>4000000</v>
      </c>
      <c r="H4" s="31"/>
    </row>
    <row r="5" spans="2:8" x14ac:dyDescent="0.2">
      <c r="B5" s="21" t="s">
        <v>9</v>
      </c>
      <c r="C5" s="30" t="s">
        <v>17</v>
      </c>
      <c r="D5" s="36"/>
      <c r="E5" s="36"/>
      <c r="F5" s="29"/>
      <c r="G5" s="31">
        <f>1000*30000+500*80000</f>
        <v>70000000</v>
      </c>
      <c r="H5" s="31"/>
    </row>
    <row r="6" spans="2:8" x14ac:dyDescent="0.2">
      <c r="B6" s="21" t="s">
        <v>9</v>
      </c>
      <c r="C6" s="30" t="s">
        <v>18</v>
      </c>
      <c r="D6" s="36"/>
      <c r="E6" s="36"/>
      <c r="F6" s="29"/>
      <c r="G6" s="31">
        <f>800000+250000</f>
        <v>1050000</v>
      </c>
      <c r="H6" s="31"/>
    </row>
    <row r="7" spans="2:8" x14ac:dyDescent="0.2">
      <c r="B7" s="21" t="s">
        <v>10</v>
      </c>
      <c r="C7" s="30"/>
      <c r="D7" s="37" t="s">
        <v>19</v>
      </c>
      <c r="E7" s="36"/>
      <c r="F7" s="29"/>
      <c r="G7" s="31"/>
      <c r="H7" s="31">
        <v>1500000</v>
      </c>
    </row>
    <row r="8" spans="2:8" x14ac:dyDescent="0.2">
      <c r="B8" s="21" t="s">
        <v>10</v>
      </c>
      <c r="C8" s="30"/>
      <c r="D8" s="37" t="s">
        <v>20</v>
      </c>
      <c r="E8" s="36"/>
      <c r="F8" s="29"/>
      <c r="G8" s="31"/>
      <c r="H8" s="31">
        <f>+G4+G5+G6-H7</f>
        <v>73550000</v>
      </c>
    </row>
    <row r="9" spans="2:8" ht="15.75" thickBot="1" x14ac:dyDescent="0.25">
      <c r="B9" s="22"/>
      <c r="C9" s="39" t="s">
        <v>21</v>
      </c>
      <c r="D9" s="40"/>
      <c r="E9" s="41"/>
      <c r="F9" s="38"/>
      <c r="G9" s="42"/>
      <c r="H9" s="42"/>
    </row>
    <row r="10" spans="2:8" x14ac:dyDescent="0.2">
      <c r="B10" s="32" t="s">
        <v>23</v>
      </c>
      <c r="C10" s="33" t="s">
        <v>15</v>
      </c>
      <c r="D10" s="34">
        <v>2</v>
      </c>
      <c r="E10" s="34" t="s">
        <v>15</v>
      </c>
      <c r="F10" s="32"/>
      <c r="G10" s="35"/>
      <c r="H10" s="35"/>
    </row>
    <row r="11" spans="2:8" x14ac:dyDescent="0.2">
      <c r="B11" s="21" t="s">
        <v>9</v>
      </c>
      <c r="C11" s="30" t="s">
        <v>24</v>
      </c>
      <c r="D11" s="36"/>
      <c r="E11" s="36"/>
      <c r="F11" s="29"/>
      <c r="G11" s="31">
        <f>+G4*0.6</f>
        <v>2400000</v>
      </c>
      <c r="H11" s="31"/>
    </row>
    <row r="12" spans="2:8" x14ac:dyDescent="0.2">
      <c r="B12" s="21" t="s">
        <v>9</v>
      </c>
      <c r="C12" s="30"/>
      <c r="D12" s="36" t="str">
        <f>+C4</f>
        <v>01 Caja</v>
      </c>
      <c r="E12" s="36"/>
      <c r="F12" s="29"/>
      <c r="G12" s="31"/>
      <c r="H12" s="31">
        <f>+G11</f>
        <v>2400000</v>
      </c>
    </row>
    <row r="13" spans="2:8" ht="15.75" thickBot="1" x14ac:dyDescent="0.25">
      <c r="B13" s="38"/>
      <c r="C13" s="39" t="s">
        <v>25</v>
      </c>
      <c r="D13" s="41"/>
      <c r="E13" s="41"/>
      <c r="F13" s="38"/>
      <c r="G13" s="42"/>
      <c r="H13" s="42"/>
    </row>
    <row r="14" spans="2:8" x14ac:dyDescent="0.2">
      <c r="B14" s="32" t="s">
        <v>26</v>
      </c>
      <c r="C14" s="33" t="s">
        <v>15</v>
      </c>
      <c r="D14" s="34">
        <v>3</v>
      </c>
      <c r="E14" s="34" t="s">
        <v>15</v>
      </c>
      <c r="F14" s="32"/>
      <c r="G14" s="35"/>
      <c r="H14" s="35"/>
    </row>
    <row r="15" spans="2:8" x14ac:dyDescent="0.2">
      <c r="B15" s="101" t="s">
        <v>63</v>
      </c>
      <c r="C15" s="102" t="s">
        <v>27</v>
      </c>
      <c r="D15" s="103"/>
      <c r="E15" s="103"/>
      <c r="F15" s="104"/>
      <c r="G15" s="105">
        <v>1000000</v>
      </c>
      <c r="H15" s="31"/>
    </row>
    <row r="16" spans="2:8" x14ac:dyDescent="0.2">
      <c r="B16" s="21" t="s">
        <v>9</v>
      </c>
      <c r="C16" s="30"/>
      <c r="D16" s="36" t="str">
        <f>+D12</f>
        <v>01 Caja</v>
      </c>
      <c r="E16" s="36"/>
      <c r="F16" s="29"/>
      <c r="G16" s="31"/>
      <c r="H16" s="31">
        <v>1000000</v>
      </c>
    </row>
    <row r="17" spans="2:11" ht="15.75" thickBot="1" x14ac:dyDescent="0.25">
      <c r="B17" s="38"/>
      <c r="C17" s="39" t="s">
        <v>28</v>
      </c>
      <c r="D17" s="41"/>
      <c r="E17" s="41"/>
      <c r="F17" s="38"/>
      <c r="G17" s="42"/>
      <c r="H17" s="42"/>
    </row>
    <row r="18" spans="2:11" x14ac:dyDescent="0.2">
      <c r="B18" s="32" t="s">
        <v>29</v>
      </c>
      <c r="C18" s="33" t="s">
        <v>15</v>
      </c>
      <c r="D18" s="34">
        <v>4</v>
      </c>
      <c r="E18" s="34" t="s">
        <v>15</v>
      </c>
      <c r="F18" s="32"/>
      <c r="G18" s="35"/>
      <c r="H18" s="35"/>
    </row>
    <row r="19" spans="2:11" x14ac:dyDescent="0.2">
      <c r="B19" s="21" t="s">
        <v>9</v>
      </c>
      <c r="C19" s="30" t="s">
        <v>30</v>
      </c>
      <c r="D19" s="36"/>
      <c r="E19" s="36"/>
      <c r="F19" s="29"/>
      <c r="G19" s="31">
        <f>+H20+H21</f>
        <v>42840000</v>
      </c>
      <c r="H19" s="31"/>
      <c r="I19" s="9">
        <f>+G19+G28</f>
        <v>87465000</v>
      </c>
    </row>
    <row r="20" spans="2:11" x14ac:dyDescent="0.2">
      <c r="B20" s="64" t="s">
        <v>12</v>
      </c>
      <c r="C20" s="95"/>
      <c r="D20" s="96" t="s">
        <v>31</v>
      </c>
      <c r="E20" s="97"/>
      <c r="F20" s="98"/>
      <c r="G20" s="99"/>
      <c r="H20" s="99">
        <f>600*60000</f>
        <v>36000000</v>
      </c>
      <c r="K20" s="9">
        <f>+H20+H29</f>
        <v>73500000</v>
      </c>
    </row>
    <row r="21" spans="2:11" x14ac:dyDescent="0.2">
      <c r="B21" s="21" t="s">
        <v>10</v>
      </c>
      <c r="C21" s="30"/>
      <c r="D21" s="37" t="s">
        <v>32</v>
      </c>
      <c r="E21" s="36"/>
      <c r="F21" s="29"/>
      <c r="G21" s="31"/>
      <c r="H21" s="31">
        <f>+H20*0.19</f>
        <v>6840000</v>
      </c>
      <c r="K21" s="9">
        <f>+H21+H30</f>
        <v>13965000</v>
      </c>
    </row>
    <row r="22" spans="2:11" ht="15.75" thickBot="1" x14ac:dyDescent="0.25">
      <c r="B22" s="22"/>
      <c r="C22" s="39" t="s">
        <v>34</v>
      </c>
      <c r="D22" s="41"/>
      <c r="E22" s="41"/>
      <c r="F22" s="22"/>
      <c r="G22" s="20"/>
      <c r="H22" s="20"/>
    </row>
    <row r="23" spans="2:11" x14ac:dyDescent="0.2">
      <c r="B23" s="32" t="s">
        <v>29</v>
      </c>
      <c r="C23" s="33" t="s">
        <v>15</v>
      </c>
      <c r="D23" s="34">
        <v>5</v>
      </c>
      <c r="E23" s="34" t="s">
        <v>15</v>
      </c>
      <c r="F23" s="44"/>
      <c r="G23" s="45"/>
      <c r="H23" s="45"/>
    </row>
    <row r="24" spans="2:11" x14ac:dyDescent="0.2">
      <c r="B24" s="21" t="s">
        <v>9</v>
      </c>
      <c r="C24" s="17" t="str">
        <f>+C11</f>
        <v>06 Banco Estado</v>
      </c>
      <c r="D24" s="46"/>
      <c r="E24" s="46"/>
      <c r="F24" s="21"/>
      <c r="G24" s="16">
        <f>+G19*0.8</f>
        <v>34272000</v>
      </c>
      <c r="H24" s="16"/>
    </row>
    <row r="25" spans="2:11" x14ac:dyDescent="0.2">
      <c r="B25" s="21" t="s">
        <v>9</v>
      </c>
      <c r="C25" s="17"/>
      <c r="D25" s="46" t="str">
        <f>+C19</f>
        <v>08 Clientes</v>
      </c>
      <c r="E25" s="46"/>
      <c r="F25" s="21"/>
      <c r="G25" s="16"/>
      <c r="H25" s="16">
        <f>+G24</f>
        <v>34272000</v>
      </c>
    </row>
    <row r="26" spans="2:11" ht="15.75" thickBot="1" x14ac:dyDescent="0.25">
      <c r="B26" s="22"/>
      <c r="C26" s="18" t="s">
        <v>35</v>
      </c>
      <c r="D26" s="19"/>
      <c r="E26" s="19"/>
      <c r="F26" s="22"/>
      <c r="G26" s="20"/>
      <c r="H26" s="20"/>
    </row>
    <row r="27" spans="2:11" x14ac:dyDescent="0.2">
      <c r="B27" s="32" t="s">
        <v>29</v>
      </c>
      <c r="C27" s="33" t="s">
        <v>15</v>
      </c>
      <c r="D27" s="34">
        <v>6</v>
      </c>
      <c r="E27" s="34" t="s">
        <v>15</v>
      </c>
      <c r="F27" s="44"/>
      <c r="G27" s="45"/>
      <c r="H27" s="45"/>
    </row>
    <row r="28" spans="2:11" x14ac:dyDescent="0.2">
      <c r="B28" s="21" t="s">
        <v>9</v>
      </c>
      <c r="C28" s="30" t="s">
        <v>30</v>
      </c>
      <c r="D28" s="36"/>
      <c r="E28" s="36"/>
      <c r="F28" s="21"/>
      <c r="G28" s="16">
        <f>+H29+H30</f>
        <v>44625000</v>
      </c>
      <c r="H28" s="16"/>
    </row>
    <row r="29" spans="2:11" x14ac:dyDescent="0.2">
      <c r="B29" s="64" t="s">
        <v>12</v>
      </c>
      <c r="C29" s="95"/>
      <c r="D29" s="96" t="s">
        <v>31</v>
      </c>
      <c r="E29" s="97"/>
      <c r="F29" s="64"/>
      <c r="G29" s="65"/>
      <c r="H29" s="65">
        <f>250*150000</f>
        <v>37500000</v>
      </c>
    </row>
    <row r="30" spans="2:11" x14ac:dyDescent="0.2">
      <c r="B30" s="21" t="s">
        <v>10</v>
      </c>
      <c r="C30" s="30"/>
      <c r="D30" s="37" t="s">
        <v>32</v>
      </c>
      <c r="E30" s="36"/>
      <c r="F30" s="21"/>
      <c r="G30" s="16"/>
      <c r="H30" s="16">
        <f>+H29*0.19</f>
        <v>7125000</v>
      </c>
    </row>
    <row r="31" spans="2:11" ht="15.75" thickBot="1" x14ac:dyDescent="0.25">
      <c r="B31" s="22"/>
      <c r="C31" s="39" t="s">
        <v>37</v>
      </c>
      <c r="D31" s="19"/>
      <c r="E31" s="19"/>
      <c r="F31" s="22"/>
      <c r="G31" s="20"/>
      <c r="H31" s="20"/>
    </row>
    <row r="32" spans="2:11" x14ac:dyDescent="0.2">
      <c r="B32" s="32" t="s">
        <v>29</v>
      </c>
      <c r="C32" s="33" t="s">
        <v>15</v>
      </c>
      <c r="D32" s="34">
        <v>7</v>
      </c>
      <c r="E32" s="34" t="s">
        <v>15</v>
      </c>
      <c r="F32" s="44"/>
      <c r="G32" s="45"/>
      <c r="H32" s="45"/>
    </row>
    <row r="33" spans="2:8" x14ac:dyDescent="0.2">
      <c r="B33" s="21" t="s">
        <v>9</v>
      </c>
      <c r="C33" s="15" t="str">
        <f>+C24</f>
        <v>06 Banco Estado</v>
      </c>
      <c r="D33" s="36"/>
      <c r="E33" s="36"/>
      <c r="F33" s="21"/>
      <c r="G33" s="16">
        <f>+G28*0.8</f>
        <v>35700000</v>
      </c>
      <c r="H33" s="16"/>
    </row>
    <row r="34" spans="2:8" x14ac:dyDescent="0.2">
      <c r="B34" s="21" t="s">
        <v>9</v>
      </c>
      <c r="C34" s="17"/>
      <c r="D34" s="46" t="str">
        <f>+C28</f>
        <v>08 Clientes</v>
      </c>
      <c r="E34" s="46"/>
      <c r="F34" s="21"/>
      <c r="G34" s="16"/>
      <c r="H34" s="16">
        <f>+G33</f>
        <v>35700000</v>
      </c>
    </row>
    <row r="35" spans="2:8" ht="15.75" thickBot="1" x14ac:dyDescent="0.25">
      <c r="B35" s="22"/>
      <c r="C35" s="18" t="s">
        <v>35</v>
      </c>
      <c r="D35" s="19"/>
      <c r="E35" s="19"/>
      <c r="F35" s="22"/>
      <c r="G35" s="20"/>
      <c r="H35" s="20"/>
    </row>
    <row r="36" spans="2:8" x14ac:dyDescent="0.2">
      <c r="B36" s="32" t="s">
        <v>44</v>
      </c>
      <c r="C36" s="33" t="s">
        <v>15</v>
      </c>
      <c r="D36" s="34">
        <v>8</v>
      </c>
      <c r="E36" s="34" t="s">
        <v>15</v>
      </c>
      <c r="F36" s="44"/>
      <c r="G36" s="45"/>
      <c r="H36" s="45"/>
    </row>
    <row r="37" spans="2:8" x14ac:dyDescent="0.2">
      <c r="B37" s="21" t="s">
        <v>9</v>
      </c>
      <c r="C37" s="30" t="str">
        <f>+C5</f>
        <v>02  Existencias</v>
      </c>
      <c r="D37" s="37"/>
      <c r="E37" s="37"/>
      <c r="F37" s="21"/>
      <c r="G37" s="16">
        <f>300*35000+400*85000</f>
        <v>44500000</v>
      </c>
      <c r="H37" s="16"/>
    </row>
    <row r="38" spans="2:8" x14ac:dyDescent="0.2">
      <c r="B38" s="21" t="s">
        <v>9</v>
      </c>
      <c r="C38" s="30" t="s">
        <v>38</v>
      </c>
      <c r="D38" s="37"/>
      <c r="E38" s="37"/>
      <c r="F38" s="21"/>
      <c r="G38" s="16">
        <f>+G37*0.19</f>
        <v>8455000</v>
      </c>
      <c r="H38" s="16"/>
    </row>
    <row r="39" spans="2:8" x14ac:dyDescent="0.2">
      <c r="B39" s="21" t="s">
        <v>10</v>
      </c>
      <c r="C39" s="30"/>
      <c r="D39" s="37" t="s">
        <v>39</v>
      </c>
      <c r="E39" s="37"/>
      <c r="F39" s="21"/>
      <c r="G39" s="16"/>
      <c r="H39" s="16">
        <f>+G37+G38</f>
        <v>52955000</v>
      </c>
    </row>
    <row r="40" spans="2:8" x14ac:dyDescent="0.2">
      <c r="B40" s="21"/>
      <c r="C40" s="17" t="s">
        <v>40</v>
      </c>
      <c r="D40" s="46"/>
      <c r="E40" s="46"/>
      <c r="F40" s="21"/>
      <c r="G40" s="16"/>
      <c r="H40" s="16"/>
    </row>
    <row r="41" spans="2:8" ht="15.75" thickBot="1" x14ac:dyDescent="0.25">
      <c r="B41" s="22"/>
      <c r="C41" s="39" t="s">
        <v>41</v>
      </c>
      <c r="D41" s="41"/>
      <c r="E41" s="41"/>
      <c r="F41" s="22"/>
      <c r="G41" s="20"/>
      <c r="H41" s="20"/>
    </row>
    <row r="42" spans="2:8" x14ac:dyDescent="0.2">
      <c r="B42" s="32" t="s">
        <v>44</v>
      </c>
      <c r="C42" s="33" t="s">
        <v>15</v>
      </c>
      <c r="D42" s="34">
        <v>9</v>
      </c>
      <c r="E42" s="34" t="s">
        <v>15</v>
      </c>
      <c r="F42" s="44"/>
      <c r="G42" s="45"/>
      <c r="H42" s="45"/>
    </row>
    <row r="43" spans="2:8" x14ac:dyDescent="0.2">
      <c r="B43" s="21" t="s">
        <v>10</v>
      </c>
      <c r="C43" s="17" t="str">
        <f>+D39</f>
        <v>12 Proveedores</v>
      </c>
      <c r="D43" s="46"/>
      <c r="E43" s="46"/>
      <c r="F43" s="21"/>
      <c r="G43" s="16">
        <f>+H39*0.5</f>
        <v>26477500</v>
      </c>
      <c r="H43" s="16"/>
    </row>
    <row r="44" spans="2:8" x14ac:dyDescent="0.2">
      <c r="B44" s="21" t="s">
        <v>9</v>
      </c>
      <c r="C44" s="17"/>
      <c r="D44" s="46" t="str">
        <f>+C33</f>
        <v>06 Banco Estado</v>
      </c>
      <c r="E44" s="46"/>
      <c r="F44" s="21"/>
      <c r="G44" s="16"/>
      <c r="H44" s="16">
        <f>+G43</f>
        <v>26477500</v>
      </c>
    </row>
    <row r="45" spans="2:8" ht="15.75" thickBot="1" x14ac:dyDescent="0.25">
      <c r="B45" s="22"/>
      <c r="C45" s="18" t="s">
        <v>45</v>
      </c>
      <c r="D45" s="19"/>
      <c r="E45" s="19"/>
      <c r="F45" s="22"/>
      <c r="G45" s="20"/>
      <c r="H45" s="20"/>
    </row>
    <row r="46" spans="2:8" x14ac:dyDescent="0.2">
      <c r="B46" s="32" t="s">
        <v>44</v>
      </c>
      <c r="C46" s="33" t="s">
        <v>15</v>
      </c>
      <c r="D46" s="34">
        <v>10</v>
      </c>
      <c r="E46" s="34" t="s">
        <v>15</v>
      </c>
      <c r="F46" s="44"/>
      <c r="G46" s="45"/>
      <c r="H46" s="45"/>
    </row>
    <row r="47" spans="2:8" x14ac:dyDescent="0.2">
      <c r="B47" s="21" t="s">
        <v>9</v>
      </c>
      <c r="C47" s="17" t="str">
        <f>+C28</f>
        <v>08 Clientes</v>
      </c>
      <c r="D47" s="46"/>
      <c r="E47" s="46"/>
      <c r="F47" s="21"/>
      <c r="G47" s="16">
        <v>7140000</v>
      </c>
      <c r="H47" s="16"/>
    </row>
    <row r="48" spans="2:8" x14ac:dyDescent="0.2">
      <c r="B48" s="64" t="s">
        <v>12</v>
      </c>
      <c r="C48" s="68"/>
      <c r="D48" s="96" t="str">
        <f>+D29</f>
        <v>09 Venta</v>
      </c>
      <c r="E48" s="97"/>
      <c r="F48" s="64"/>
      <c r="G48" s="65"/>
      <c r="H48" s="65">
        <f>+G47/1.19</f>
        <v>6000000</v>
      </c>
    </row>
    <row r="49" spans="2:8" x14ac:dyDescent="0.2">
      <c r="B49" s="21" t="s">
        <v>10</v>
      </c>
      <c r="C49" s="17"/>
      <c r="D49" s="37" t="str">
        <f>+D30</f>
        <v>10 IVA DF</v>
      </c>
      <c r="E49" s="46"/>
      <c r="F49" s="21"/>
      <c r="G49" s="16"/>
      <c r="H49" s="16">
        <f>+H48*0.19</f>
        <v>1140000</v>
      </c>
    </row>
    <row r="50" spans="2:8" ht="15.75" thickBot="1" x14ac:dyDescent="0.25">
      <c r="B50" s="22"/>
      <c r="C50" s="18" t="s">
        <v>46</v>
      </c>
      <c r="D50" s="19"/>
      <c r="E50" s="19"/>
      <c r="F50" s="22"/>
      <c r="G50" s="20"/>
      <c r="H50" s="20"/>
    </row>
    <row r="51" spans="2:8" x14ac:dyDescent="0.2">
      <c r="B51" s="32" t="s">
        <v>44</v>
      </c>
      <c r="C51" s="33" t="s">
        <v>15</v>
      </c>
      <c r="D51" s="34">
        <v>11</v>
      </c>
      <c r="E51" s="34" t="s">
        <v>15</v>
      </c>
      <c r="F51" s="44"/>
      <c r="G51" s="45"/>
      <c r="H51" s="45"/>
    </row>
    <row r="52" spans="2:8" x14ac:dyDescent="0.2">
      <c r="B52" s="21" t="s">
        <v>9</v>
      </c>
      <c r="C52" s="17" t="str">
        <f>+D44</f>
        <v>06 Banco Estado</v>
      </c>
      <c r="D52" s="46"/>
      <c r="E52" s="46"/>
      <c r="F52" s="21"/>
      <c r="G52" s="16">
        <f>+G47*0.9</f>
        <v>6426000</v>
      </c>
      <c r="H52" s="16"/>
    </row>
    <row r="53" spans="2:8" x14ac:dyDescent="0.2">
      <c r="B53" s="21" t="s">
        <v>9</v>
      </c>
      <c r="C53" s="17"/>
      <c r="D53" s="46" t="str">
        <f>+C47</f>
        <v>08 Clientes</v>
      </c>
      <c r="E53" s="46"/>
      <c r="F53" s="21"/>
      <c r="G53" s="16"/>
      <c r="H53" s="16">
        <f>+G52</f>
        <v>6426000</v>
      </c>
    </row>
    <row r="54" spans="2:8" ht="15.75" thickBot="1" x14ac:dyDescent="0.25">
      <c r="B54" s="22"/>
      <c r="C54" s="18" t="s">
        <v>47</v>
      </c>
      <c r="D54" s="19"/>
      <c r="E54" s="19"/>
      <c r="F54" s="22"/>
      <c r="G54" s="20"/>
      <c r="H54" s="20"/>
    </row>
    <row r="55" spans="2:8" x14ac:dyDescent="0.2">
      <c r="B55" s="32" t="s">
        <v>50</v>
      </c>
      <c r="C55" s="33" t="s">
        <v>15</v>
      </c>
      <c r="D55" s="34">
        <v>12</v>
      </c>
      <c r="E55" s="34" t="s">
        <v>15</v>
      </c>
      <c r="F55" s="44"/>
      <c r="G55" s="45"/>
      <c r="H55" s="45"/>
    </row>
    <row r="56" spans="2:8" x14ac:dyDescent="0.2">
      <c r="B56" s="21" t="s">
        <v>9</v>
      </c>
      <c r="C56" s="17" t="str">
        <f>+C47</f>
        <v>08 Clientes</v>
      </c>
      <c r="D56" s="46"/>
      <c r="E56" s="46"/>
      <c r="F56" s="21"/>
      <c r="G56" s="16">
        <f>+H57+H58</f>
        <v>28560000</v>
      </c>
      <c r="H56" s="16"/>
    </row>
    <row r="57" spans="2:8" x14ac:dyDescent="0.2">
      <c r="B57" s="64" t="s">
        <v>12</v>
      </c>
      <c r="C57" s="67"/>
      <c r="D57" s="100" t="str">
        <f>+D48</f>
        <v>09 Venta</v>
      </c>
      <c r="E57" s="100"/>
      <c r="F57" s="64"/>
      <c r="G57" s="65"/>
      <c r="H57" s="65">
        <v>24000000</v>
      </c>
    </row>
    <row r="58" spans="2:8" x14ac:dyDescent="0.2">
      <c r="B58" s="21" t="s">
        <v>10</v>
      </c>
      <c r="C58" s="17"/>
      <c r="D58" s="46" t="str">
        <f>+D49</f>
        <v>10 IVA DF</v>
      </c>
      <c r="E58" s="46"/>
      <c r="F58" s="21"/>
      <c r="G58" s="16"/>
      <c r="H58" s="16">
        <f>+H57*0.19</f>
        <v>4560000</v>
      </c>
    </row>
    <row r="59" spans="2:8" ht="15.75" thickBot="1" x14ac:dyDescent="0.25">
      <c r="B59" s="22"/>
      <c r="C59" s="39" t="s">
        <v>48</v>
      </c>
      <c r="D59" s="41"/>
      <c r="E59" s="41"/>
      <c r="F59" s="22"/>
      <c r="G59" s="20"/>
      <c r="H59" s="20"/>
    </row>
    <row r="60" spans="2:8" x14ac:dyDescent="0.2">
      <c r="B60" s="32" t="s">
        <v>50</v>
      </c>
      <c r="C60" s="33" t="s">
        <v>15</v>
      </c>
      <c r="D60" s="34">
        <v>13</v>
      </c>
      <c r="E60" s="34" t="s">
        <v>15</v>
      </c>
      <c r="F60" s="44"/>
      <c r="G60" s="45"/>
      <c r="H60" s="45"/>
    </row>
    <row r="61" spans="2:8" x14ac:dyDescent="0.2">
      <c r="B61" s="21" t="s">
        <v>9</v>
      </c>
      <c r="C61" s="17" t="str">
        <f>+C52</f>
        <v>06 Banco Estado</v>
      </c>
      <c r="D61" s="46"/>
      <c r="E61" s="46"/>
      <c r="F61" s="21"/>
      <c r="G61" s="16">
        <f>+G56*0.7</f>
        <v>19992000</v>
      </c>
      <c r="H61" s="16"/>
    </row>
    <row r="62" spans="2:8" x14ac:dyDescent="0.2">
      <c r="B62" s="21" t="s">
        <v>9</v>
      </c>
      <c r="C62" s="17"/>
      <c r="D62" s="46" t="str">
        <f>+C56</f>
        <v>08 Clientes</v>
      </c>
      <c r="E62" s="46"/>
      <c r="F62" s="21"/>
      <c r="G62" s="16"/>
      <c r="H62" s="16">
        <f>+G61</f>
        <v>19992000</v>
      </c>
    </row>
    <row r="63" spans="2:8" ht="15.75" thickBot="1" x14ac:dyDescent="0.25">
      <c r="B63" s="22"/>
      <c r="C63" s="39" t="s">
        <v>49</v>
      </c>
      <c r="D63" s="41"/>
      <c r="E63" s="41"/>
      <c r="F63" s="22"/>
      <c r="G63" s="20"/>
      <c r="H63" s="20"/>
    </row>
    <row r="64" spans="2:8" x14ac:dyDescent="0.2">
      <c r="B64" s="32" t="s">
        <v>51</v>
      </c>
      <c r="C64" s="33" t="s">
        <v>15</v>
      </c>
      <c r="D64" s="34">
        <v>14</v>
      </c>
      <c r="E64" s="34" t="s">
        <v>15</v>
      </c>
      <c r="F64" s="44"/>
      <c r="G64" s="45"/>
      <c r="H64" s="45"/>
    </row>
    <row r="65" spans="2:8" x14ac:dyDescent="0.2">
      <c r="B65" s="21" t="s">
        <v>10</v>
      </c>
      <c r="C65" s="17" t="str">
        <f>+D7</f>
        <v>04 Letras por pagar</v>
      </c>
      <c r="D65" s="46"/>
      <c r="E65" s="46"/>
      <c r="F65" s="21"/>
      <c r="G65" s="16">
        <v>1000000</v>
      </c>
      <c r="H65" s="16"/>
    </row>
    <row r="66" spans="2:8" x14ac:dyDescent="0.2">
      <c r="B66" s="21" t="s">
        <v>9</v>
      </c>
      <c r="C66" s="17"/>
      <c r="D66" s="46" t="str">
        <f>+C52</f>
        <v>06 Banco Estado</v>
      </c>
      <c r="E66" s="46"/>
      <c r="F66" s="21"/>
      <c r="G66" s="16"/>
      <c r="H66" s="16">
        <f>+G65</f>
        <v>1000000</v>
      </c>
    </row>
    <row r="67" spans="2:8" ht="15.75" thickBot="1" x14ac:dyDescent="0.25">
      <c r="B67" s="22"/>
      <c r="C67" s="18" t="s">
        <v>52</v>
      </c>
      <c r="D67" s="19"/>
      <c r="E67" s="19"/>
      <c r="F67" s="22"/>
      <c r="G67" s="20"/>
      <c r="H67" s="20"/>
    </row>
    <row r="68" spans="2:8" x14ac:dyDescent="0.2">
      <c r="B68" s="32" t="s">
        <v>53</v>
      </c>
      <c r="C68" s="33" t="s">
        <v>15</v>
      </c>
      <c r="D68" s="34">
        <v>15</v>
      </c>
      <c r="E68" s="34" t="s">
        <v>15</v>
      </c>
      <c r="F68" s="44"/>
      <c r="G68" s="45"/>
      <c r="H68" s="45"/>
    </row>
    <row r="69" spans="2:8" x14ac:dyDescent="0.2">
      <c r="B69" s="21" t="s">
        <v>9</v>
      </c>
      <c r="C69" s="17" t="str">
        <f>+C61</f>
        <v>06 Banco Estado</v>
      </c>
      <c r="D69" s="46"/>
      <c r="E69" s="46"/>
      <c r="F69" s="21"/>
      <c r="G69" s="16">
        <v>5000000</v>
      </c>
      <c r="H69" s="16"/>
    </row>
    <row r="70" spans="2:8" x14ac:dyDescent="0.2">
      <c r="B70" s="21" t="s">
        <v>10</v>
      </c>
      <c r="C70" s="15"/>
      <c r="D70" s="36" t="s">
        <v>54</v>
      </c>
      <c r="E70" s="36"/>
      <c r="F70" s="21"/>
      <c r="G70" s="16"/>
      <c r="H70" s="16">
        <v>5000000</v>
      </c>
    </row>
    <row r="71" spans="2:8" ht="15.75" thickBot="1" x14ac:dyDescent="0.25">
      <c r="B71" s="22"/>
      <c r="C71" s="18" t="s">
        <v>55</v>
      </c>
      <c r="D71" s="19"/>
      <c r="E71" s="19"/>
      <c r="F71" s="22"/>
      <c r="G71" s="20"/>
      <c r="H71" s="20"/>
    </row>
    <row r="72" spans="2:8" x14ac:dyDescent="0.2">
      <c r="B72" s="32" t="s">
        <v>56</v>
      </c>
      <c r="C72" s="33" t="s">
        <v>15</v>
      </c>
      <c r="D72" s="34">
        <v>16</v>
      </c>
      <c r="E72" s="34" t="s">
        <v>15</v>
      </c>
      <c r="F72" s="44"/>
      <c r="G72" s="45"/>
      <c r="H72" s="45"/>
    </row>
    <row r="73" spans="2:8" x14ac:dyDescent="0.2">
      <c r="B73" s="101" t="s">
        <v>63</v>
      </c>
      <c r="C73" s="106" t="s">
        <v>57</v>
      </c>
      <c r="D73" s="107"/>
      <c r="E73" s="107"/>
      <c r="F73" s="101"/>
      <c r="G73" s="108">
        <v>5000000</v>
      </c>
      <c r="H73" s="16"/>
    </row>
    <row r="74" spans="2:8" x14ac:dyDescent="0.2">
      <c r="B74" s="21" t="s">
        <v>9</v>
      </c>
      <c r="C74" s="15"/>
      <c r="D74" s="36" t="str">
        <f>+C69</f>
        <v>06 Banco Estado</v>
      </c>
      <c r="E74" s="36"/>
      <c r="F74" s="21"/>
      <c r="G74" s="16"/>
      <c r="H74" s="16">
        <v>5000000</v>
      </c>
    </row>
    <row r="75" spans="2:8" ht="15.75" thickBot="1" x14ac:dyDescent="0.25">
      <c r="B75" s="22"/>
      <c r="C75" s="18" t="s">
        <v>58</v>
      </c>
      <c r="D75" s="19"/>
      <c r="E75" s="19"/>
      <c r="F75" s="22"/>
      <c r="G75" s="20"/>
      <c r="H75" s="20"/>
    </row>
    <row r="76" spans="2:8" x14ac:dyDescent="0.2">
      <c r="B76" s="32" t="s">
        <v>56</v>
      </c>
      <c r="C76" s="33" t="s">
        <v>15</v>
      </c>
      <c r="D76" s="34">
        <v>17</v>
      </c>
      <c r="E76" s="34" t="s">
        <v>15</v>
      </c>
      <c r="F76" s="44"/>
      <c r="G76" s="45"/>
      <c r="H76" s="45"/>
    </row>
    <row r="77" spans="2:8" x14ac:dyDescent="0.2">
      <c r="B77" s="101" t="s">
        <v>63</v>
      </c>
      <c r="C77" s="106" t="s">
        <v>59</v>
      </c>
      <c r="D77" s="107"/>
      <c r="E77" s="107"/>
      <c r="F77" s="101"/>
      <c r="G77" s="108">
        <f>160000+400000+60000</f>
        <v>620000</v>
      </c>
      <c r="H77" s="16"/>
    </row>
    <row r="78" spans="2:8" x14ac:dyDescent="0.2">
      <c r="B78" s="21" t="s">
        <v>9</v>
      </c>
      <c r="C78" s="15"/>
      <c r="D78" s="36" t="str">
        <f>+D74</f>
        <v>06 Banco Estado</v>
      </c>
      <c r="E78" s="36"/>
      <c r="F78" s="21"/>
      <c r="G78" s="16"/>
      <c r="H78" s="16">
        <f>+G77</f>
        <v>620000</v>
      </c>
    </row>
    <row r="79" spans="2:8" ht="15.75" thickBot="1" x14ac:dyDescent="0.25">
      <c r="B79" s="22"/>
      <c r="C79" s="18" t="s">
        <v>60</v>
      </c>
      <c r="D79" s="19"/>
      <c r="E79" s="19"/>
      <c r="F79" s="22"/>
      <c r="G79" s="20"/>
      <c r="H79" s="20"/>
    </row>
    <row r="80" spans="2:8" x14ac:dyDescent="0.2">
      <c r="B80" s="61" t="s">
        <v>56</v>
      </c>
      <c r="C80" s="62" t="s">
        <v>15</v>
      </c>
      <c r="D80" s="63">
        <v>18</v>
      </c>
      <c r="E80" s="63" t="s">
        <v>15</v>
      </c>
      <c r="F80" s="64"/>
      <c r="G80" s="65"/>
      <c r="H80" s="65"/>
    </row>
    <row r="81" spans="2:8" x14ac:dyDescent="0.2">
      <c r="B81" s="101" t="s">
        <v>63</v>
      </c>
      <c r="C81" s="106" t="s">
        <v>61</v>
      </c>
      <c r="D81" s="109"/>
      <c r="E81" s="109"/>
      <c r="F81" s="101"/>
      <c r="G81" s="108">
        <f>+'Tarjeta Existencia'!H20</f>
        <v>53675824</v>
      </c>
      <c r="H81" s="65"/>
    </row>
    <row r="82" spans="2:8" x14ac:dyDescent="0.2">
      <c r="B82" s="64" t="s">
        <v>9</v>
      </c>
      <c r="C82" s="68"/>
      <c r="D82" s="69" t="str">
        <f>+C5</f>
        <v>02  Existencias</v>
      </c>
      <c r="E82" s="69"/>
      <c r="F82" s="64"/>
      <c r="G82" s="65"/>
      <c r="H82" s="65">
        <f>+G81</f>
        <v>53675824</v>
      </c>
    </row>
    <row r="83" spans="2:8" x14ac:dyDescent="0.2">
      <c r="B83" s="66"/>
      <c r="C83" s="67" t="s">
        <v>62</v>
      </c>
      <c r="D83" s="58"/>
      <c r="E83" s="58"/>
      <c r="F83" s="64"/>
      <c r="G83" s="65"/>
      <c r="H83" s="65"/>
    </row>
    <row r="84" spans="2:8" ht="15.75" thickBot="1" x14ac:dyDescent="0.25">
      <c r="B84" s="70"/>
      <c r="C84" s="71"/>
      <c r="D84" s="72"/>
      <c r="E84" s="72"/>
      <c r="F84" s="73"/>
      <c r="G84" s="74"/>
      <c r="H84" s="74"/>
    </row>
    <row r="85" spans="2:8" x14ac:dyDescent="0.2">
      <c r="C85" s="13" t="s">
        <v>13</v>
      </c>
      <c r="G85" s="14">
        <f>SUM(G3:G84)</f>
        <v>442733324</v>
      </c>
      <c r="H85" s="14">
        <f>SUM(H3:H84)</f>
        <v>442733324</v>
      </c>
    </row>
    <row r="86" spans="2:8" x14ac:dyDescent="0.2">
      <c r="H86" s="12">
        <f>+G85-H85</f>
        <v>0</v>
      </c>
    </row>
  </sheetData>
  <mergeCells count="1">
    <mergeCell ref="C2:E2"/>
  </mergeCells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workbookViewId="0">
      <selection activeCell="C11" sqref="C11"/>
    </sheetView>
  </sheetViews>
  <sheetFormatPr baseColWidth="10" defaultRowHeight="15" x14ac:dyDescent="0.2"/>
  <cols>
    <col min="1" max="1" width="2.42578125" style="1" customWidth="1"/>
    <col min="2" max="2" width="13.140625" style="1" customWidth="1"/>
    <col min="3" max="3" width="14.7109375" style="26" customWidth="1"/>
    <col min="4" max="4" width="12" style="26" bestFit="1" customWidth="1"/>
    <col min="5" max="5" width="14.85546875" style="26" customWidth="1"/>
    <col min="6" max="6" width="11.85546875" style="26" bestFit="1" customWidth="1"/>
    <col min="7" max="9" width="14.85546875" style="26" bestFit="1" customWidth="1"/>
    <col min="10" max="10" width="20.28515625" style="26" customWidth="1"/>
    <col min="11" max="11" width="11.42578125" style="26" customWidth="1"/>
    <col min="12" max="255" width="11.5703125" style="1"/>
    <col min="256" max="256" width="28.140625" style="1" bestFit="1" customWidth="1"/>
    <col min="257" max="257" width="13" style="1" customWidth="1"/>
    <col min="258" max="258" width="12" style="1" customWidth="1"/>
    <col min="259" max="260" width="11.42578125" style="1" customWidth="1"/>
    <col min="261" max="261" width="13.140625" style="1" customWidth="1"/>
    <col min="262" max="262" width="11.5703125" style="1"/>
    <col min="263" max="263" width="11.85546875" style="1" customWidth="1"/>
    <col min="264" max="264" width="17.85546875" style="1" customWidth="1"/>
    <col min="265" max="265" width="6.42578125" style="1" customWidth="1"/>
    <col min="266" max="266" width="4.140625" style="1" customWidth="1"/>
    <col min="267" max="267" width="11.42578125" style="1" customWidth="1"/>
    <col min="268" max="511" width="11.5703125" style="1"/>
    <col min="512" max="512" width="28.140625" style="1" bestFit="1" customWidth="1"/>
    <col min="513" max="513" width="13" style="1" customWidth="1"/>
    <col min="514" max="514" width="12" style="1" customWidth="1"/>
    <col min="515" max="516" width="11.42578125" style="1" customWidth="1"/>
    <col min="517" max="517" width="13.140625" style="1" customWidth="1"/>
    <col min="518" max="518" width="11.5703125" style="1"/>
    <col min="519" max="519" width="11.85546875" style="1" customWidth="1"/>
    <col min="520" max="520" width="17.85546875" style="1" customWidth="1"/>
    <col min="521" max="521" width="6.42578125" style="1" customWidth="1"/>
    <col min="522" max="522" width="4.140625" style="1" customWidth="1"/>
    <col min="523" max="523" width="11.42578125" style="1" customWidth="1"/>
    <col min="524" max="767" width="11.5703125" style="1"/>
    <col min="768" max="768" width="28.140625" style="1" bestFit="1" customWidth="1"/>
    <col min="769" max="769" width="13" style="1" customWidth="1"/>
    <col min="770" max="770" width="12" style="1" customWidth="1"/>
    <col min="771" max="772" width="11.42578125" style="1" customWidth="1"/>
    <col min="773" max="773" width="13.140625" style="1" customWidth="1"/>
    <col min="774" max="774" width="11.5703125" style="1"/>
    <col min="775" max="775" width="11.85546875" style="1" customWidth="1"/>
    <col min="776" max="776" width="17.85546875" style="1" customWidth="1"/>
    <col min="777" max="777" width="6.42578125" style="1" customWidth="1"/>
    <col min="778" max="778" width="4.140625" style="1" customWidth="1"/>
    <col min="779" max="779" width="11.42578125" style="1" customWidth="1"/>
    <col min="780" max="1023" width="11.5703125" style="1"/>
    <col min="1024" max="1024" width="28.140625" style="1" bestFit="1" customWidth="1"/>
    <col min="1025" max="1025" width="13" style="1" customWidth="1"/>
    <col min="1026" max="1026" width="12" style="1" customWidth="1"/>
    <col min="1027" max="1028" width="11.42578125" style="1" customWidth="1"/>
    <col min="1029" max="1029" width="13.140625" style="1" customWidth="1"/>
    <col min="1030" max="1030" width="11.5703125" style="1"/>
    <col min="1031" max="1031" width="11.85546875" style="1" customWidth="1"/>
    <col min="1032" max="1032" width="17.85546875" style="1" customWidth="1"/>
    <col min="1033" max="1033" width="6.42578125" style="1" customWidth="1"/>
    <col min="1034" max="1034" width="4.140625" style="1" customWidth="1"/>
    <col min="1035" max="1035" width="11.42578125" style="1" customWidth="1"/>
    <col min="1036" max="1279" width="11.5703125" style="1"/>
    <col min="1280" max="1280" width="28.140625" style="1" bestFit="1" customWidth="1"/>
    <col min="1281" max="1281" width="13" style="1" customWidth="1"/>
    <col min="1282" max="1282" width="12" style="1" customWidth="1"/>
    <col min="1283" max="1284" width="11.42578125" style="1" customWidth="1"/>
    <col min="1285" max="1285" width="13.140625" style="1" customWidth="1"/>
    <col min="1286" max="1286" width="11.5703125" style="1"/>
    <col min="1287" max="1287" width="11.85546875" style="1" customWidth="1"/>
    <col min="1288" max="1288" width="17.85546875" style="1" customWidth="1"/>
    <col min="1289" max="1289" width="6.42578125" style="1" customWidth="1"/>
    <col min="1290" max="1290" width="4.140625" style="1" customWidth="1"/>
    <col min="1291" max="1291" width="11.42578125" style="1" customWidth="1"/>
    <col min="1292" max="1535" width="11.5703125" style="1"/>
    <col min="1536" max="1536" width="28.140625" style="1" bestFit="1" customWidth="1"/>
    <col min="1537" max="1537" width="13" style="1" customWidth="1"/>
    <col min="1538" max="1538" width="12" style="1" customWidth="1"/>
    <col min="1539" max="1540" width="11.42578125" style="1" customWidth="1"/>
    <col min="1541" max="1541" width="13.140625" style="1" customWidth="1"/>
    <col min="1542" max="1542" width="11.5703125" style="1"/>
    <col min="1543" max="1543" width="11.85546875" style="1" customWidth="1"/>
    <col min="1544" max="1544" width="17.85546875" style="1" customWidth="1"/>
    <col min="1545" max="1545" width="6.42578125" style="1" customWidth="1"/>
    <col min="1546" max="1546" width="4.140625" style="1" customWidth="1"/>
    <col min="1547" max="1547" width="11.42578125" style="1" customWidth="1"/>
    <col min="1548" max="1791" width="11.5703125" style="1"/>
    <col min="1792" max="1792" width="28.140625" style="1" bestFit="1" customWidth="1"/>
    <col min="1793" max="1793" width="13" style="1" customWidth="1"/>
    <col min="1794" max="1794" width="12" style="1" customWidth="1"/>
    <col min="1795" max="1796" width="11.42578125" style="1" customWidth="1"/>
    <col min="1797" max="1797" width="13.140625" style="1" customWidth="1"/>
    <col min="1798" max="1798" width="11.5703125" style="1"/>
    <col min="1799" max="1799" width="11.85546875" style="1" customWidth="1"/>
    <col min="1800" max="1800" width="17.85546875" style="1" customWidth="1"/>
    <col min="1801" max="1801" width="6.42578125" style="1" customWidth="1"/>
    <col min="1802" max="1802" width="4.140625" style="1" customWidth="1"/>
    <col min="1803" max="1803" width="11.42578125" style="1" customWidth="1"/>
    <col min="1804" max="2047" width="11.5703125" style="1"/>
    <col min="2048" max="2048" width="28.140625" style="1" bestFit="1" customWidth="1"/>
    <col min="2049" max="2049" width="13" style="1" customWidth="1"/>
    <col min="2050" max="2050" width="12" style="1" customWidth="1"/>
    <col min="2051" max="2052" width="11.42578125" style="1" customWidth="1"/>
    <col min="2053" max="2053" width="13.140625" style="1" customWidth="1"/>
    <col min="2054" max="2054" width="11.5703125" style="1"/>
    <col min="2055" max="2055" width="11.85546875" style="1" customWidth="1"/>
    <col min="2056" max="2056" width="17.85546875" style="1" customWidth="1"/>
    <col min="2057" max="2057" width="6.42578125" style="1" customWidth="1"/>
    <col min="2058" max="2058" width="4.140625" style="1" customWidth="1"/>
    <col min="2059" max="2059" width="11.42578125" style="1" customWidth="1"/>
    <col min="2060" max="2303" width="11.5703125" style="1"/>
    <col min="2304" max="2304" width="28.140625" style="1" bestFit="1" customWidth="1"/>
    <col min="2305" max="2305" width="13" style="1" customWidth="1"/>
    <col min="2306" max="2306" width="12" style="1" customWidth="1"/>
    <col min="2307" max="2308" width="11.42578125" style="1" customWidth="1"/>
    <col min="2309" max="2309" width="13.140625" style="1" customWidth="1"/>
    <col min="2310" max="2310" width="11.5703125" style="1"/>
    <col min="2311" max="2311" width="11.85546875" style="1" customWidth="1"/>
    <col min="2312" max="2312" width="17.85546875" style="1" customWidth="1"/>
    <col min="2313" max="2313" width="6.42578125" style="1" customWidth="1"/>
    <col min="2314" max="2314" width="4.140625" style="1" customWidth="1"/>
    <col min="2315" max="2315" width="11.42578125" style="1" customWidth="1"/>
    <col min="2316" max="2559" width="11.5703125" style="1"/>
    <col min="2560" max="2560" width="28.140625" style="1" bestFit="1" customWidth="1"/>
    <col min="2561" max="2561" width="13" style="1" customWidth="1"/>
    <col min="2562" max="2562" width="12" style="1" customWidth="1"/>
    <col min="2563" max="2564" width="11.42578125" style="1" customWidth="1"/>
    <col min="2565" max="2565" width="13.140625" style="1" customWidth="1"/>
    <col min="2566" max="2566" width="11.5703125" style="1"/>
    <col min="2567" max="2567" width="11.85546875" style="1" customWidth="1"/>
    <col min="2568" max="2568" width="17.85546875" style="1" customWidth="1"/>
    <col min="2569" max="2569" width="6.42578125" style="1" customWidth="1"/>
    <col min="2570" max="2570" width="4.140625" style="1" customWidth="1"/>
    <col min="2571" max="2571" width="11.42578125" style="1" customWidth="1"/>
    <col min="2572" max="2815" width="11.5703125" style="1"/>
    <col min="2816" max="2816" width="28.140625" style="1" bestFit="1" customWidth="1"/>
    <col min="2817" max="2817" width="13" style="1" customWidth="1"/>
    <col min="2818" max="2818" width="12" style="1" customWidth="1"/>
    <col min="2819" max="2820" width="11.42578125" style="1" customWidth="1"/>
    <col min="2821" max="2821" width="13.140625" style="1" customWidth="1"/>
    <col min="2822" max="2822" width="11.5703125" style="1"/>
    <col min="2823" max="2823" width="11.85546875" style="1" customWidth="1"/>
    <col min="2824" max="2824" width="17.85546875" style="1" customWidth="1"/>
    <col min="2825" max="2825" width="6.42578125" style="1" customWidth="1"/>
    <col min="2826" max="2826" width="4.140625" style="1" customWidth="1"/>
    <col min="2827" max="2827" width="11.42578125" style="1" customWidth="1"/>
    <col min="2828" max="3071" width="11.5703125" style="1"/>
    <col min="3072" max="3072" width="28.140625" style="1" bestFit="1" customWidth="1"/>
    <col min="3073" max="3073" width="13" style="1" customWidth="1"/>
    <col min="3074" max="3074" width="12" style="1" customWidth="1"/>
    <col min="3075" max="3076" width="11.42578125" style="1" customWidth="1"/>
    <col min="3077" max="3077" width="13.140625" style="1" customWidth="1"/>
    <col min="3078" max="3078" width="11.5703125" style="1"/>
    <col min="3079" max="3079" width="11.85546875" style="1" customWidth="1"/>
    <col min="3080" max="3080" width="17.85546875" style="1" customWidth="1"/>
    <col min="3081" max="3081" width="6.42578125" style="1" customWidth="1"/>
    <col min="3082" max="3082" width="4.140625" style="1" customWidth="1"/>
    <col min="3083" max="3083" width="11.42578125" style="1" customWidth="1"/>
    <col min="3084" max="3327" width="11.5703125" style="1"/>
    <col min="3328" max="3328" width="28.140625" style="1" bestFit="1" customWidth="1"/>
    <col min="3329" max="3329" width="13" style="1" customWidth="1"/>
    <col min="3330" max="3330" width="12" style="1" customWidth="1"/>
    <col min="3331" max="3332" width="11.42578125" style="1" customWidth="1"/>
    <col min="3333" max="3333" width="13.140625" style="1" customWidth="1"/>
    <col min="3334" max="3334" width="11.5703125" style="1"/>
    <col min="3335" max="3335" width="11.85546875" style="1" customWidth="1"/>
    <col min="3336" max="3336" width="17.85546875" style="1" customWidth="1"/>
    <col min="3337" max="3337" width="6.42578125" style="1" customWidth="1"/>
    <col min="3338" max="3338" width="4.140625" style="1" customWidth="1"/>
    <col min="3339" max="3339" width="11.42578125" style="1" customWidth="1"/>
    <col min="3340" max="3583" width="11.5703125" style="1"/>
    <col min="3584" max="3584" width="28.140625" style="1" bestFit="1" customWidth="1"/>
    <col min="3585" max="3585" width="13" style="1" customWidth="1"/>
    <col min="3586" max="3586" width="12" style="1" customWidth="1"/>
    <col min="3587" max="3588" width="11.42578125" style="1" customWidth="1"/>
    <col min="3589" max="3589" width="13.140625" style="1" customWidth="1"/>
    <col min="3590" max="3590" width="11.5703125" style="1"/>
    <col min="3591" max="3591" width="11.85546875" style="1" customWidth="1"/>
    <col min="3592" max="3592" width="17.85546875" style="1" customWidth="1"/>
    <col min="3593" max="3593" width="6.42578125" style="1" customWidth="1"/>
    <col min="3594" max="3594" width="4.140625" style="1" customWidth="1"/>
    <col min="3595" max="3595" width="11.42578125" style="1" customWidth="1"/>
    <col min="3596" max="3839" width="11.5703125" style="1"/>
    <col min="3840" max="3840" width="28.140625" style="1" bestFit="1" customWidth="1"/>
    <col min="3841" max="3841" width="13" style="1" customWidth="1"/>
    <col min="3842" max="3842" width="12" style="1" customWidth="1"/>
    <col min="3843" max="3844" width="11.42578125" style="1" customWidth="1"/>
    <col min="3845" max="3845" width="13.140625" style="1" customWidth="1"/>
    <col min="3846" max="3846" width="11.5703125" style="1"/>
    <col min="3847" max="3847" width="11.85546875" style="1" customWidth="1"/>
    <col min="3848" max="3848" width="17.85546875" style="1" customWidth="1"/>
    <col min="3849" max="3849" width="6.42578125" style="1" customWidth="1"/>
    <col min="3850" max="3850" width="4.140625" style="1" customWidth="1"/>
    <col min="3851" max="3851" width="11.42578125" style="1" customWidth="1"/>
    <col min="3852" max="4095" width="11.5703125" style="1"/>
    <col min="4096" max="4096" width="28.140625" style="1" bestFit="1" customWidth="1"/>
    <col min="4097" max="4097" width="13" style="1" customWidth="1"/>
    <col min="4098" max="4098" width="12" style="1" customWidth="1"/>
    <col min="4099" max="4100" width="11.42578125" style="1" customWidth="1"/>
    <col min="4101" max="4101" width="13.140625" style="1" customWidth="1"/>
    <col min="4102" max="4102" width="11.5703125" style="1"/>
    <col min="4103" max="4103" width="11.85546875" style="1" customWidth="1"/>
    <col min="4104" max="4104" width="17.85546875" style="1" customWidth="1"/>
    <col min="4105" max="4105" width="6.42578125" style="1" customWidth="1"/>
    <col min="4106" max="4106" width="4.140625" style="1" customWidth="1"/>
    <col min="4107" max="4107" width="11.42578125" style="1" customWidth="1"/>
    <col min="4108" max="4351" width="11.5703125" style="1"/>
    <col min="4352" max="4352" width="28.140625" style="1" bestFit="1" customWidth="1"/>
    <col min="4353" max="4353" width="13" style="1" customWidth="1"/>
    <col min="4354" max="4354" width="12" style="1" customWidth="1"/>
    <col min="4355" max="4356" width="11.42578125" style="1" customWidth="1"/>
    <col min="4357" max="4357" width="13.140625" style="1" customWidth="1"/>
    <col min="4358" max="4358" width="11.5703125" style="1"/>
    <col min="4359" max="4359" width="11.85546875" style="1" customWidth="1"/>
    <col min="4360" max="4360" width="17.85546875" style="1" customWidth="1"/>
    <col min="4361" max="4361" width="6.42578125" style="1" customWidth="1"/>
    <col min="4362" max="4362" width="4.140625" style="1" customWidth="1"/>
    <col min="4363" max="4363" width="11.42578125" style="1" customWidth="1"/>
    <col min="4364" max="4607" width="11.5703125" style="1"/>
    <col min="4608" max="4608" width="28.140625" style="1" bestFit="1" customWidth="1"/>
    <col min="4609" max="4609" width="13" style="1" customWidth="1"/>
    <col min="4610" max="4610" width="12" style="1" customWidth="1"/>
    <col min="4611" max="4612" width="11.42578125" style="1" customWidth="1"/>
    <col min="4613" max="4613" width="13.140625" style="1" customWidth="1"/>
    <col min="4614" max="4614" width="11.5703125" style="1"/>
    <col min="4615" max="4615" width="11.85546875" style="1" customWidth="1"/>
    <col min="4616" max="4616" width="17.85546875" style="1" customWidth="1"/>
    <col min="4617" max="4617" width="6.42578125" style="1" customWidth="1"/>
    <col min="4618" max="4618" width="4.140625" style="1" customWidth="1"/>
    <col min="4619" max="4619" width="11.42578125" style="1" customWidth="1"/>
    <col min="4620" max="4863" width="11.5703125" style="1"/>
    <col min="4864" max="4864" width="28.140625" style="1" bestFit="1" customWidth="1"/>
    <col min="4865" max="4865" width="13" style="1" customWidth="1"/>
    <col min="4866" max="4866" width="12" style="1" customWidth="1"/>
    <col min="4867" max="4868" width="11.42578125" style="1" customWidth="1"/>
    <col min="4869" max="4869" width="13.140625" style="1" customWidth="1"/>
    <col min="4870" max="4870" width="11.5703125" style="1"/>
    <col min="4871" max="4871" width="11.85546875" style="1" customWidth="1"/>
    <col min="4872" max="4872" width="17.85546875" style="1" customWidth="1"/>
    <col min="4873" max="4873" width="6.42578125" style="1" customWidth="1"/>
    <col min="4874" max="4874" width="4.140625" style="1" customWidth="1"/>
    <col min="4875" max="4875" width="11.42578125" style="1" customWidth="1"/>
    <col min="4876" max="5119" width="11.5703125" style="1"/>
    <col min="5120" max="5120" width="28.140625" style="1" bestFit="1" customWidth="1"/>
    <col min="5121" max="5121" width="13" style="1" customWidth="1"/>
    <col min="5122" max="5122" width="12" style="1" customWidth="1"/>
    <col min="5123" max="5124" width="11.42578125" style="1" customWidth="1"/>
    <col min="5125" max="5125" width="13.140625" style="1" customWidth="1"/>
    <col min="5126" max="5126" width="11.5703125" style="1"/>
    <col min="5127" max="5127" width="11.85546875" style="1" customWidth="1"/>
    <col min="5128" max="5128" width="17.85546875" style="1" customWidth="1"/>
    <col min="5129" max="5129" width="6.42578125" style="1" customWidth="1"/>
    <col min="5130" max="5130" width="4.140625" style="1" customWidth="1"/>
    <col min="5131" max="5131" width="11.42578125" style="1" customWidth="1"/>
    <col min="5132" max="5375" width="11.5703125" style="1"/>
    <col min="5376" max="5376" width="28.140625" style="1" bestFit="1" customWidth="1"/>
    <col min="5377" max="5377" width="13" style="1" customWidth="1"/>
    <col min="5378" max="5378" width="12" style="1" customWidth="1"/>
    <col min="5379" max="5380" width="11.42578125" style="1" customWidth="1"/>
    <col min="5381" max="5381" width="13.140625" style="1" customWidth="1"/>
    <col min="5382" max="5382" width="11.5703125" style="1"/>
    <col min="5383" max="5383" width="11.85546875" style="1" customWidth="1"/>
    <col min="5384" max="5384" width="17.85546875" style="1" customWidth="1"/>
    <col min="5385" max="5385" width="6.42578125" style="1" customWidth="1"/>
    <col min="5386" max="5386" width="4.140625" style="1" customWidth="1"/>
    <col min="5387" max="5387" width="11.42578125" style="1" customWidth="1"/>
    <col min="5388" max="5631" width="11.5703125" style="1"/>
    <col min="5632" max="5632" width="28.140625" style="1" bestFit="1" customWidth="1"/>
    <col min="5633" max="5633" width="13" style="1" customWidth="1"/>
    <col min="5634" max="5634" width="12" style="1" customWidth="1"/>
    <col min="5635" max="5636" width="11.42578125" style="1" customWidth="1"/>
    <col min="5637" max="5637" width="13.140625" style="1" customWidth="1"/>
    <col min="5638" max="5638" width="11.5703125" style="1"/>
    <col min="5639" max="5639" width="11.85546875" style="1" customWidth="1"/>
    <col min="5640" max="5640" width="17.85546875" style="1" customWidth="1"/>
    <col min="5641" max="5641" width="6.42578125" style="1" customWidth="1"/>
    <col min="5642" max="5642" width="4.140625" style="1" customWidth="1"/>
    <col min="5643" max="5643" width="11.42578125" style="1" customWidth="1"/>
    <col min="5644" max="5887" width="11.5703125" style="1"/>
    <col min="5888" max="5888" width="28.140625" style="1" bestFit="1" customWidth="1"/>
    <col min="5889" max="5889" width="13" style="1" customWidth="1"/>
    <col min="5890" max="5890" width="12" style="1" customWidth="1"/>
    <col min="5891" max="5892" width="11.42578125" style="1" customWidth="1"/>
    <col min="5893" max="5893" width="13.140625" style="1" customWidth="1"/>
    <col min="5894" max="5894" width="11.5703125" style="1"/>
    <col min="5895" max="5895" width="11.85546875" style="1" customWidth="1"/>
    <col min="5896" max="5896" width="17.85546875" style="1" customWidth="1"/>
    <col min="5897" max="5897" width="6.42578125" style="1" customWidth="1"/>
    <col min="5898" max="5898" width="4.140625" style="1" customWidth="1"/>
    <col min="5899" max="5899" width="11.42578125" style="1" customWidth="1"/>
    <col min="5900" max="6143" width="11.5703125" style="1"/>
    <col min="6144" max="6144" width="28.140625" style="1" bestFit="1" customWidth="1"/>
    <col min="6145" max="6145" width="13" style="1" customWidth="1"/>
    <col min="6146" max="6146" width="12" style="1" customWidth="1"/>
    <col min="6147" max="6148" width="11.42578125" style="1" customWidth="1"/>
    <col min="6149" max="6149" width="13.140625" style="1" customWidth="1"/>
    <col min="6150" max="6150" width="11.5703125" style="1"/>
    <col min="6151" max="6151" width="11.85546875" style="1" customWidth="1"/>
    <col min="6152" max="6152" width="17.85546875" style="1" customWidth="1"/>
    <col min="6153" max="6153" width="6.42578125" style="1" customWidth="1"/>
    <col min="6154" max="6154" width="4.140625" style="1" customWidth="1"/>
    <col min="6155" max="6155" width="11.42578125" style="1" customWidth="1"/>
    <col min="6156" max="6399" width="11.5703125" style="1"/>
    <col min="6400" max="6400" width="28.140625" style="1" bestFit="1" customWidth="1"/>
    <col min="6401" max="6401" width="13" style="1" customWidth="1"/>
    <col min="6402" max="6402" width="12" style="1" customWidth="1"/>
    <col min="6403" max="6404" width="11.42578125" style="1" customWidth="1"/>
    <col min="6405" max="6405" width="13.140625" style="1" customWidth="1"/>
    <col min="6406" max="6406" width="11.5703125" style="1"/>
    <col min="6407" max="6407" width="11.85546875" style="1" customWidth="1"/>
    <col min="6408" max="6408" width="17.85546875" style="1" customWidth="1"/>
    <col min="6409" max="6409" width="6.42578125" style="1" customWidth="1"/>
    <col min="6410" max="6410" width="4.140625" style="1" customWidth="1"/>
    <col min="6411" max="6411" width="11.42578125" style="1" customWidth="1"/>
    <col min="6412" max="6655" width="11.5703125" style="1"/>
    <col min="6656" max="6656" width="28.140625" style="1" bestFit="1" customWidth="1"/>
    <col min="6657" max="6657" width="13" style="1" customWidth="1"/>
    <col min="6658" max="6658" width="12" style="1" customWidth="1"/>
    <col min="6659" max="6660" width="11.42578125" style="1" customWidth="1"/>
    <col min="6661" max="6661" width="13.140625" style="1" customWidth="1"/>
    <col min="6662" max="6662" width="11.5703125" style="1"/>
    <col min="6663" max="6663" width="11.85546875" style="1" customWidth="1"/>
    <col min="6664" max="6664" width="17.85546875" style="1" customWidth="1"/>
    <col min="6665" max="6665" width="6.42578125" style="1" customWidth="1"/>
    <col min="6666" max="6666" width="4.140625" style="1" customWidth="1"/>
    <col min="6667" max="6667" width="11.42578125" style="1" customWidth="1"/>
    <col min="6668" max="6911" width="11.5703125" style="1"/>
    <col min="6912" max="6912" width="28.140625" style="1" bestFit="1" customWidth="1"/>
    <col min="6913" max="6913" width="13" style="1" customWidth="1"/>
    <col min="6914" max="6914" width="12" style="1" customWidth="1"/>
    <col min="6915" max="6916" width="11.42578125" style="1" customWidth="1"/>
    <col min="6917" max="6917" width="13.140625" style="1" customWidth="1"/>
    <col min="6918" max="6918" width="11.5703125" style="1"/>
    <col min="6919" max="6919" width="11.85546875" style="1" customWidth="1"/>
    <col min="6920" max="6920" width="17.85546875" style="1" customWidth="1"/>
    <col min="6921" max="6921" width="6.42578125" style="1" customWidth="1"/>
    <col min="6922" max="6922" width="4.140625" style="1" customWidth="1"/>
    <col min="6923" max="6923" width="11.42578125" style="1" customWidth="1"/>
    <col min="6924" max="7167" width="11.5703125" style="1"/>
    <col min="7168" max="7168" width="28.140625" style="1" bestFit="1" customWidth="1"/>
    <col min="7169" max="7169" width="13" style="1" customWidth="1"/>
    <col min="7170" max="7170" width="12" style="1" customWidth="1"/>
    <col min="7171" max="7172" width="11.42578125" style="1" customWidth="1"/>
    <col min="7173" max="7173" width="13.140625" style="1" customWidth="1"/>
    <col min="7174" max="7174" width="11.5703125" style="1"/>
    <col min="7175" max="7175" width="11.85546875" style="1" customWidth="1"/>
    <col min="7176" max="7176" width="17.85546875" style="1" customWidth="1"/>
    <col min="7177" max="7177" width="6.42578125" style="1" customWidth="1"/>
    <col min="7178" max="7178" width="4.140625" style="1" customWidth="1"/>
    <col min="7179" max="7179" width="11.42578125" style="1" customWidth="1"/>
    <col min="7180" max="7423" width="11.5703125" style="1"/>
    <col min="7424" max="7424" width="28.140625" style="1" bestFit="1" customWidth="1"/>
    <col min="7425" max="7425" width="13" style="1" customWidth="1"/>
    <col min="7426" max="7426" width="12" style="1" customWidth="1"/>
    <col min="7427" max="7428" width="11.42578125" style="1" customWidth="1"/>
    <col min="7429" max="7429" width="13.140625" style="1" customWidth="1"/>
    <col min="7430" max="7430" width="11.5703125" style="1"/>
    <col min="7431" max="7431" width="11.85546875" style="1" customWidth="1"/>
    <col min="7432" max="7432" width="17.85546875" style="1" customWidth="1"/>
    <col min="7433" max="7433" width="6.42578125" style="1" customWidth="1"/>
    <col min="7434" max="7434" width="4.140625" style="1" customWidth="1"/>
    <col min="7435" max="7435" width="11.42578125" style="1" customWidth="1"/>
    <col min="7436" max="7679" width="11.5703125" style="1"/>
    <col min="7680" max="7680" width="28.140625" style="1" bestFit="1" customWidth="1"/>
    <col min="7681" max="7681" width="13" style="1" customWidth="1"/>
    <col min="7682" max="7682" width="12" style="1" customWidth="1"/>
    <col min="7683" max="7684" width="11.42578125" style="1" customWidth="1"/>
    <col min="7685" max="7685" width="13.140625" style="1" customWidth="1"/>
    <col min="7686" max="7686" width="11.5703125" style="1"/>
    <col min="7687" max="7687" width="11.85546875" style="1" customWidth="1"/>
    <col min="7688" max="7688" width="17.85546875" style="1" customWidth="1"/>
    <col min="7689" max="7689" width="6.42578125" style="1" customWidth="1"/>
    <col min="7690" max="7690" width="4.140625" style="1" customWidth="1"/>
    <col min="7691" max="7691" width="11.42578125" style="1" customWidth="1"/>
    <col min="7692" max="7935" width="11.5703125" style="1"/>
    <col min="7936" max="7936" width="28.140625" style="1" bestFit="1" customWidth="1"/>
    <col min="7937" max="7937" width="13" style="1" customWidth="1"/>
    <col min="7938" max="7938" width="12" style="1" customWidth="1"/>
    <col min="7939" max="7940" width="11.42578125" style="1" customWidth="1"/>
    <col min="7941" max="7941" width="13.140625" style="1" customWidth="1"/>
    <col min="7942" max="7942" width="11.5703125" style="1"/>
    <col min="7943" max="7943" width="11.85546875" style="1" customWidth="1"/>
    <col min="7944" max="7944" width="17.85546875" style="1" customWidth="1"/>
    <col min="7945" max="7945" width="6.42578125" style="1" customWidth="1"/>
    <col min="7946" max="7946" width="4.140625" style="1" customWidth="1"/>
    <col min="7947" max="7947" width="11.42578125" style="1" customWidth="1"/>
    <col min="7948" max="8191" width="11.5703125" style="1"/>
    <col min="8192" max="8192" width="28.140625" style="1" bestFit="1" customWidth="1"/>
    <col min="8193" max="8193" width="13" style="1" customWidth="1"/>
    <col min="8194" max="8194" width="12" style="1" customWidth="1"/>
    <col min="8195" max="8196" width="11.42578125" style="1" customWidth="1"/>
    <col min="8197" max="8197" width="13.140625" style="1" customWidth="1"/>
    <col min="8198" max="8198" width="11.5703125" style="1"/>
    <col min="8199" max="8199" width="11.85546875" style="1" customWidth="1"/>
    <col min="8200" max="8200" width="17.85546875" style="1" customWidth="1"/>
    <col min="8201" max="8201" width="6.42578125" style="1" customWidth="1"/>
    <col min="8202" max="8202" width="4.140625" style="1" customWidth="1"/>
    <col min="8203" max="8203" width="11.42578125" style="1" customWidth="1"/>
    <col min="8204" max="8447" width="11.5703125" style="1"/>
    <col min="8448" max="8448" width="28.140625" style="1" bestFit="1" customWidth="1"/>
    <col min="8449" max="8449" width="13" style="1" customWidth="1"/>
    <col min="8450" max="8450" width="12" style="1" customWidth="1"/>
    <col min="8451" max="8452" width="11.42578125" style="1" customWidth="1"/>
    <col min="8453" max="8453" width="13.140625" style="1" customWidth="1"/>
    <col min="8454" max="8454" width="11.5703125" style="1"/>
    <col min="8455" max="8455" width="11.85546875" style="1" customWidth="1"/>
    <col min="8456" max="8456" width="17.85546875" style="1" customWidth="1"/>
    <col min="8457" max="8457" width="6.42578125" style="1" customWidth="1"/>
    <col min="8458" max="8458" width="4.140625" style="1" customWidth="1"/>
    <col min="8459" max="8459" width="11.42578125" style="1" customWidth="1"/>
    <col min="8460" max="8703" width="11.5703125" style="1"/>
    <col min="8704" max="8704" width="28.140625" style="1" bestFit="1" customWidth="1"/>
    <col min="8705" max="8705" width="13" style="1" customWidth="1"/>
    <col min="8706" max="8706" width="12" style="1" customWidth="1"/>
    <col min="8707" max="8708" width="11.42578125" style="1" customWidth="1"/>
    <col min="8709" max="8709" width="13.140625" style="1" customWidth="1"/>
    <col min="8710" max="8710" width="11.5703125" style="1"/>
    <col min="8711" max="8711" width="11.85546875" style="1" customWidth="1"/>
    <col min="8712" max="8712" width="17.85546875" style="1" customWidth="1"/>
    <col min="8713" max="8713" width="6.42578125" style="1" customWidth="1"/>
    <col min="8714" max="8714" width="4.140625" style="1" customWidth="1"/>
    <col min="8715" max="8715" width="11.42578125" style="1" customWidth="1"/>
    <col min="8716" max="8959" width="11.5703125" style="1"/>
    <col min="8960" max="8960" width="28.140625" style="1" bestFit="1" customWidth="1"/>
    <col min="8961" max="8961" width="13" style="1" customWidth="1"/>
    <col min="8962" max="8962" width="12" style="1" customWidth="1"/>
    <col min="8963" max="8964" width="11.42578125" style="1" customWidth="1"/>
    <col min="8965" max="8965" width="13.140625" style="1" customWidth="1"/>
    <col min="8966" max="8966" width="11.5703125" style="1"/>
    <col min="8967" max="8967" width="11.85546875" style="1" customWidth="1"/>
    <col min="8968" max="8968" width="17.85546875" style="1" customWidth="1"/>
    <col min="8969" max="8969" width="6.42578125" style="1" customWidth="1"/>
    <col min="8970" max="8970" width="4.140625" style="1" customWidth="1"/>
    <col min="8971" max="8971" width="11.42578125" style="1" customWidth="1"/>
    <col min="8972" max="9215" width="11.5703125" style="1"/>
    <col min="9216" max="9216" width="28.140625" style="1" bestFit="1" customWidth="1"/>
    <col min="9217" max="9217" width="13" style="1" customWidth="1"/>
    <col min="9218" max="9218" width="12" style="1" customWidth="1"/>
    <col min="9219" max="9220" width="11.42578125" style="1" customWidth="1"/>
    <col min="9221" max="9221" width="13.140625" style="1" customWidth="1"/>
    <col min="9222" max="9222" width="11.5703125" style="1"/>
    <col min="9223" max="9223" width="11.85546875" style="1" customWidth="1"/>
    <col min="9224" max="9224" width="17.85546875" style="1" customWidth="1"/>
    <col min="9225" max="9225" width="6.42578125" style="1" customWidth="1"/>
    <col min="9226" max="9226" width="4.140625" style="1" customWidth="1"/>
    <col min="9227" max="9227" width="11.42578125" style="1" customWidth="1"/>
    <col min="9228" max="9471" width="11.5703125" style="1"/>
    <col min="9472" max="9472" width="28.140625" style="1" bestFit="1" customWidth="1"/>
    <col min="9473" max="9473" width="13" style="1" customWidth="1"/>
    <col min="9474" max="9474" width="12" style="1" customWidth="1"/>
    <col min="9475" max="9476" width="11.42578125" style="1" customWidth="1"/>
    <col min="9477" max="9477" width="13.140625" style="1" customWidth="1"/>
    <col min="9478" max="9478" width="11.5703125" style="1"/>
    <col min="9479" max="9479" width="11.85546875" style="1" customWidth="1"/>
    <col min="9480" max="9480" width="17.85546875" style="1" customWidth="1"/>
    <col min="9481" max="9481" width="6.42578125" style="1" customWidth="1"/>
    <col min="9482" max="9482" width="4.140625" style="1" customWidth="1"/>
    <col min="9483" max="9483" width="11.42578125" style="1" customWidth="1"/>
    <col min="9484" max="9727" width="11.5703125" style="1"/>
    <col min="9728" max="9728" width="28.140625" style="1" bestFit="1" customWidth="1"/>
    <col min="9729" max="9729" width="13" style="1" customWidth="1"/>
    <col min="9730" max="9730" width="12" style="1" customWidth="1"/>
    <col min="9731" max="9732" width="11.42578125" style="1" customWidth="1"/>
    <col min="9733" max="9733" width="13.140625" style="1" customWidth="1"/>
    <col min="9734" max="9734" width="11.5703125" style="1"/>
    <col min="9735" max="9735" width="11.85546875" style="1" customWidth="1"/>
    <col min="9736" max="9736" width="17.85546875" style="1" customWidth="1"/>
    <col min="9737" max="9737" width="6.42578125" style="1" customWidth="1"/>
    <col min="9738" max="9738" width="4.140625" style="1" customWidth="1"/>
    <col min="9739" max="9739" width="11.42578125" style="1" customWidth="1"/>
    <col min="9740" max="9983" width="11.5703125" style="1"/>
    <col min="9984" max="9984" width="28.140625" style="1" bestFit="1" customWidth="1"/>
    <col min="9985" max="9985" width="13" style="1" customWidth="1"/>
    <col min="9986" max="9986" width="12" style="1" customWidth="1"/>
    <col min="9987" max="9988" width="11.42578125" style="1" customWidth="1"/>
    <col min="9989" max="9989" width="13.140625" style="1" customWidth="1"/>
    <col min="9990" max="9990" width="11.5703125" style="1"/>
    <col min="9991" max="9991" width="11.85546875" style="1" customWidth="1"/>
    <col min="9992" max="9992" width="17.85546875" style="1" customWidth="1"/>
    <col min="9993" max="9993" width="6.42578125" style="1" customWidth="1"/>
    <col min="9994" max="9994" width="4.140625" style="1" customWidth="1"/>
    <col min="9995" max="9995" width="11.42578125" style="1" customWidth="1"/>
    <col min="9996" max="10239" width="11.5703125" style="1"/>
    <col min="10240" max="10240" width="28.140625" style="1" bestFit="1" customWidth="1"/>
    <col min="10241" max="10241" width="13" style="1" customWidth="1"/>
    <col min="10242" max="10242" width="12" style="1" customWidth="1"/>
    <col min="10243" max="10244" width="11.42578125" style="1" customWidth="1"/>
    <col min="10245" max="10245" width="13.140625" style="1" customWidth="1"/>
    <col min="10246" max="10246" width="11.5703125" style="1"/>
    <col min="10247" max="10247" width="11.85546875" style="1" customWidth="1"/>
    <col min="10248" max="10248" width="17.85546875" style="1" customWidth="1"/>
    <col min="10249" max="10249" width="6.42578125" style="1" customWidth="1"/>
    <col min="10250" max="10250" width="4.140625" style="1" customWidth="1"/>
    <col min="10251" max="10251" width="11.42578125" style="1" customWidth="1"/>
    <col min="10252" max="10495" width="11.5703125" style="1"/>
    <col min="10496" max="10496" width="28.140625" style="1" bestFit="1" customWidth="1"/>
    <col min="10497" max="10497" width="13" style="1" customWidth="1"/>
    <col min="10498" max="10498" width="12" style="1" customWidth="1"/>
    <col min="10499" max="10500" width="11.42578125" style="1" customWidth="1"/>
    <col min="10501" max="10501" width="13.140625" style="1" customWidth="1"/>
    <col min="10502" max="10502" width="11.5703125" style="1"/>
    <col min="10503" max="10503" width="11.85546875" style="1" customWidth="1"/>
    <col min="10504" max="10504" width="17.85546875" style="1" customWidth="1"/>
    <col min="10505" max="10505" width="6.42578125" style="1" customWidth="1"/>
    <col min="10506" max="10506" width="4.140625" style="1" customWidth="1"/>
    <col min="10507" max="10507" width="11.42578125" style="1" customWidth="1"/>
    <col min="10508" max="10751" width="11.5703125" style="1"/>
    <col min="10752" max="10752" width="28.140625" style="1" bestFit="1" customWidth="1"/>
    <col min="10753" max="10753" width="13" style="1" customWidth="1"/>
    <col min="10754" max="10754" width="12" style="1" customWidth="1"/>
    <col min="10755" max="10756" width="11.42578125" style="1" customWidth="1"/>
    <col min="10757" max="10757" width="13.140625" style="1" customWidth="1"/>
    <col min="10758" max="10758" width="11.5703125" style="1"/>
    <col min="10759" max="10759" width="11.85546875" style="1" customWidth="1"/>
    <col min="10760" max="10760" width="17.85546875" style="1" customWidth="1"/>
    <col min="10761" max="10761" width="6.42578125" style="1" customWidth="1"/>
    <col min="10762" max="10762" width="4.140625" style="1" customWidth="1"/>
    <col min="10763" max="10763" width="11.42578125" style="1" customWidth="1"/>
    <col min="10764" max="11007" width="11.5703125" style="1"/>
    <col min="11008" max="11008" width="28.140625" style="1" bestFit="1" customWidth="1"/>
    <col min="11009" max="11009" width="13" style="1" customWidth="1"/>
    <col min="11010" max="11010" width="12" style="1" customWidth="1"/>
    <col min="11011" max="11012" width="11.42578125" style="1" customWidth="1"/>
    <col min="11013" max="11013" width="13.140625" style="1" customWidth="1"/>
    <col min="11014" max="11014" width="11.5703125" style="1"/>
    <col min="11015" max="11015" width="11.85546875" style="1" customWidth="1"/>
    <col min="11016" max="11016" width="17.85546875" style="1" customWidth="1"/>
    <col min="11017" max="11017" width="6.42578125" style="1" customWidth="1"/>
    <col min="11018" max="11018" width="4.140625" style="1" customWidth="1"/>
    <col min="11019" max="11019" width="11.42578125" style="1" customWidth="1"/>
    <col min="11020" max="11263" width="11.5703125" style="1"/>
    <col min="11264" max="11264" width="28.140625" style="1" bestFit="1" customWidth="1"/>
    <col min="11265" max="11265" width="13" style="1" customWidth="1"/>
    <col min="11266" max="11266" width="12" style="1" customWidth="1"/>
    <col min="11267" max="11268" width="11.42578125" style="1" customWidth="1"/>
    <col min="11269" max="11269" width="13.140625" style="1" customWidth="1"/>
    <col min="11270" max="11270" width="11.5703125" style="1"/>
    <col min="11271" max="11271" width="11.85546875" style="1" customWidth="1"/>
    <col min="11272" max="11272" width="17.85546875" style="1" customWidth="1"/>
    <col min="11273" max="11273" width="6.42578125" style="1" customWidth="1"/>
    <col min="11274" max="11274" width="4.140625" style="1" customWidth="1"/>
    <col min="11275" max="11275" width="11.42578125" style="1" customWidth="1"/>
    <col min="11276" max="11519" width="11.5703125" style="1"/>
    <col min="11520" max="11520" width="28.140625" style="1" bestFit="1" customWidth="1"/>
    <col min="11521" max="11521" width="13" style="1" customWidth="1"/>
    <col min="11522" max="11522" width="12" style="1" customWidth="1"/>
    <col min="11523" max="11524" width="11.42578125" style="1" customWidth="1"/>
    <col min="11525" max="11525" width="13.140625" style="1" customWidth="1"/>
    <col min="11526" max="11526" width="11.5703125" style="1"/>
    <col min="11527" max="11527" width="11.85546875" style="1" customWidth="1"/>
    <col min="11528" max="11528" width="17.85546875" style="1" customWidth="1"/>
    <col min="11529" max="11529" width="6.42578125" style="1" customWidth="1"/>
    <col min="11530" max="11530" width="4.140625" style="1" customWidth="1"/>
    <col min="11531" max="11531" width="11.42578125" style="1" customWidth="1"/>
    <col min="11532" max="11775" width="11.5703125" style="1"/>
    <col min="11776" max="11776" width="28.140625" style="1" bestFit="1" customWidth="1"/>
    <col min="11777" max="11777" width="13" style="1" customWidth="1"/>
    <col min="11778" max="11778" width="12" style="1" customWidth="1"/>
    <col min="11779" max="11780" width="11.42578125" style="1" customWidth="1"/>
    <col min="11781" max="11781" width="13.140625" style="1" customWidth="1"/>
    <col min="11782" max="11782" width="11.5703125" style="1"/>
    <col min="11783" max="11783" width="11.85546875" style="1" customWidth="1"/>
    <col min="11784" max="11784" width="17.85546875" style="1" customWidth="1"/>
    <col min="11785" max="11785" width="6.42578125" style="1" customWidth="1"/>
    <col min="11786" max="11786" width="4.140625" style="1" customWidth="1"/>
    <col min="11787" max="11787" width="11.42578125" style="1" customWidth="1"/>
    <col min="11788" max="12031" width="11.5703125" style="1"/>
    <col min="12032" max="12032" width="28.140625" style="1" bestFit="1" customWidth="1"/>
    <col min="12033" max="12033" width="13" style="1" customWidth="1"/>
    <col min="12034" max="12034" width="12" style="1" customWidth="1"/>
    <col min="12035" max="12036" width="11.42578125" style="1" customWidth="1"/>
    <col min="12037" max="12037" width="13.140625" style="1" customWidth="1"/>
    <col min="12038" max="12038" width="11.5703125" style="1"/>
    <col min="12039" max="12039" width="11.85546875" style="1" customWidth="1"/>
    <col min="12040" max="12040" width="17.85546875" style="1" customWidth="1"/>
    <col min="12041" max="12041" width="6.42578125" style="1" customWidth="1"/>
    <col min="12042" max="12042" width="4.140625" style="1" customWidth="1"/>
    <col min="12043" max="12043" width="11.42578125" style="1" customWidth="1"/>
    <col min="12044" max="12287" width="11.5703125" style="1"/>
    <col min="12288" max="12288" width="28.140625" style="1" bestFit="1" customWidth="1"/>
    <col min="12289" max="12289" width="13" style="1" customWidth="1"/>
    <col min="12290" max="12290" width="12" style="1" customWidth="1"/>
    <col min="12291" max="12292" width="11.42578125" style="1" customWidth="1"/>
    <col min="12293" max="12293" width="13.140625" style="1" customWidth="1"/>
    <col min="12294" max="12294" width="11.5703125" style="1"/>
    <col min="12295" max="12295" width="11.85546875" style="1" customWidth="1"/>
    <col min="12296" max="12296" width="17.85546875" style="1" customWidth="1"/>
    <col min="12297" max="12297" width="6.42578125" style="1" customWidth="1"/>
    <col min="12298" max="12298" width="4.140625" style="1" customWidth="1"/>
    <col min="12299" max="12299" width="11.42578125" style="1" customWidth="1"/>
    <col min="12300" max="12543" width="11.5703125" style="1"/>
    <col min="12544" max="12544" width="28.140625" style="1" bestFit="1" customWidth="1"/>
    <col min="12545" max="12545" width="13" style="1" customWidth="1"/>
    <col min="12546" max="12546" width="12" style="1" customWidth="1"/>
    <col min="12547" max="12548" width="11.42578125" style="1" customWidth="1"/>
    <col min="12549" max="12549" width="13.140625" style="1" customWidth="1"/>
    <col min="12550" max="12550" width="11.5703125" style="1"/>
    <col min="12551" max="12551" width="11.85546875" style="1" customWidth="1"/>
    <col min="12552" max="12552" width="17.85546875" style="1" customWidth="1"/>
    <col min="12553" max="12553" width="6.42578125" style="1" customWidth="1"/>
    <col min="12554" max="12554" width="4.140625" style="1" customWidth="1"/>
    <col min="12555" max="12555" width="11.42578125" style="1" customWidth="1"/>
    <col min="12556" max="12799" width="11.5703125" style="1"/>
    <col min="12800" max="12800" width="28.140625" style="1" bestFit="1" customWidth="1"/>
    <col min="12801" max="12801" width="13" style="1" customWidth="1"/>
    <col min="12802" max="12802" width="12" style="1" customWidth="1"/>
    <col min="12803" max="12804" width="11.42578125" style="1" customWidth="1"/>
    <col min="12805" max="12805" width="13.140625" style="1" customWidth="1"/>
    <col min="12806" max="12806" width="11.5703125" style="1"/>
    <col min="12807" max="12807" width="11.85546875" style="1" customWidth="1"/>
    <col min="12808" max="12808" width="17.85546875" style="1" customWidth="1"/>
    <col min="12809" max="12809" width="6.42578125" style="1" customWidth="1"/>
    <col min="12810" max="12810" width="4.140625" style="1" customWidth="1"/>
    <col min="12811" max="12811" width="11.42578125" style="1" customWidth="1"/>
    <col min="12812" max="13055" width="11.5703125" style="1"/>
    <col min="13056" max="13056" width="28.140625" style="1" bestFit="1" customWidth="1"/>
    <col min="13057" max="13057" width="13" style="1" customWidth="1"/>
    <col min="13058" max="13058" width="12" style="1" customWidth="1"/>
    <col min="13059" max="13060" width="11.42578125" style="1" customWidth="1"/>
    <col min="13061" max="13061" width="13.140625" style="1" customWidth="1"/>
    <col min="13062" max="13062" width="11.5703125" style="1"/>
    <col min="13063" max="13063" width="11.85546875" style="1" customWidth="1"/>
    <col min="13064" max="13064" width="17.85546875" style="1" customWidth="1"/>
    <col min="13065" max="13065" width="6.42578125" style="1" customWidth="1"/>
    <col min="13066" max="13066" width="4.140625" style="1" customWidth="1"/>
    <col min="13067" max="13067" width="11.42578125" style="1" customWidth="1"/>
    <col min="13068" max="13311" width="11.5703125" style="1"/>
    <col min="13312" max="13312" width="28.140625" style="1" bestFit="1" customWidth="1"/>
    <col min="13313" max="13313" width="13" style="1" customWidth="1"/>
    <col min="13314" max="13314" width="12" style="1" customWidth="1"/>
    <col min="13315" max="13316" width="11.42578125" style="1" customWidth="1"/>
    <col min="13317" max="13317" width="13.140625" style="1" customWidth="1"/>
    <col min="13318" max="13318" width="11.5703125" style="1"/>
    <col min="13319" max="13319" width="11.85546875" style="1" customWidth="1"/>
    <col min="13320" max="13320" width="17.85546875" style="1" customWidth="1"/>
    <col min="13321" max="13321" width="6.42578125" style="1" customWidth="1"/>
    <col min="13322" max="13322" width="4.140625" style="1" customWidth="1"/>
    <col min="13323" max="13323" width="11.42578125" style="1" customWidth="1"/>
    <col min="13324" max="13567" width="11.5703125" style="1"/>
    <col min="13568" max="13568" width="28.140625" style="1" bestFit="1" customWidth="1"/>
    <col min="13569" max="13569" width="13" style="1" customWidth="1"/>
    <col min="13570" max="13570" width="12" style="1" customWidth="1"/>
    <col min="13571" max="13572" width="11.42578125" style="1" customWidth="1"/>
    <col min="13573" max="13573" width="13.140625" style="1" customWidth="1"/>
    <col min="13574" max="13574" width="11.5703125" style="1"/>
    <col min="13575" max="13575" width="11.85546875" style="1" customWidth="1"/>
    <col min="13576" max="13576" width="17.85546875" style="1" customWidth="1"/>
    <col min="13577" max="13577" width="6.42578125" style="1" customWidth="1"/>
    <col min="13578" max="13578" width="4.140625" style="1" customWidth="1"/>
    <col min="13579" max="13579" width="11.42578125" style="1" customWidth="1"/>
    <col min="13580" max="13823" width="11.5703125" style="1"/>
    <col min="13824" max="13824" width="28.140625" style="1" bestFit="1" customWidth="1"/>
    <col min="13825" max="13825" width="13" style="1" customWidth="1"/>
    <col min="13826" max="13826" width="12" style="1" customWidth="1"/>
    <col min="13827" max="13828" width="11.42578125" style="1" customWidth="1"/>
    <col min="13829" max="13829" width="13.140625" style="1" customWidth="1"/>
    <col min="13830" max="13830" width="11.5703125" style="1"/>
    <col min="13831" max="13831" width="11.85546875" style="1" customWidth="1"/>
    <col min="13832" max="13832" width="17.85546875" style="1" customWidth="1"/>
    <col min="13833" max="13833" width="6.42578125" style="1" customWidth="1"/>
    <col min="13834" max="13834" width="4.140625" style="1" customWidth="1"/>
    <col min="13835" max="13835" width="11.42578125" style="1" customWidth="1"/>
    <col min="13836" max="14079" width="11.5703125" style="1"/>
    <col min="14080" max="14080" width="28.140625" style="1" bestFit="1" customWidth="1"/>
    <col min="14081" max="14081" width="13" style="1" customWidth="1"/>
    <col min="14082" max="14082" width="12" style="1" customWidth="1"/>
    <col min="14083" max="14084" width="11.42578125" style="1" customWidth="1"/>
    <col min="14085" max="14085" width="13.140625" style="1" customWidth="1"/>
    <col min="14086" max="14086" width="11.5703125" style="1"/>
    <col min="14087" max="14087" width="11.85546875" style="1" customWidth="1"/>
    <col min="14088" max="14088" width="17.85546875" style="1" customWidth="1"/>
    <col min="14089" max="14089" width="6.42578125" style="1" customWidth="1"/>
    <col min="14090" max="14090" width="4.140625" style="1" customWidth="1"/>
    <col min="14091" max="14091" width="11.42578125" style="1" customWidth="1"/>
    <col min="14092" max="14335" width="11.5703125" style="1"/>
    <col min="14336" max="14336" width="28.140625" style="1" bestFit="1" customWidth="1"/>
    <col min="14337" max="14337" width="13" style="1" customWidth="1"/>
    <col min="14338" max="14338" width="12" style="1" customWidth="1"/>
    <col min="14339" max="14340" width="11.42578125" style="1" customWidth="1"/>
    <col min="14341" max="14341" width="13.140625" style="1" customWidth="1"/>
    <col min="14342" max="14342" width="11.5703125" style="1"/>
    <col min="14343" max="14343" width="11.85546875" style="1" customWidth="1"/>
    <col min="14344" max="14344" width="17.85546875" style="1" customWidth="1"/>
    <col min="14345" max="14345" width="6.42578125" style="1" customWidth="1"/>
    <col min="14346" max="14346" width="4.140625" style="1" customWidth="1"/>
    <col min="14347" max="14347" width="11.42578125" style="1" customWidth="1"/>
    <col min="14348" max="14591" width="11.5703125" style="1"/>
    <col min="14592" max="14592" width="28.140625" style="1" bestFit="1" customWidth="1"/>
    <col min="14593" max="14593" width="13" style="1" customWidth="1"/>
    <col min="14594" max="14594" width="12" style="1" customWidth="1"/>
    <col min="14595" max="14596" width="11.42578125" style="1" customWidth="1"/>
    <col min="14597" max="14597" width="13.140625" style="1" customWidth="1"/>
    <col min="14598" max="14598" width="11.5703125" style="1"/>
    <col min="14599" max="14599" width="11.85546875" style="1" customWidth="1"/>
    <col min="14600" max="14600" width="17.85546875" style="1" customWidth="1"/>
    <col min="14601" max="14601" width="6.42578125" style="1" customWidth="1"/>
    <col min="14602" max="14602" width="4.140625" style="1" customWidth="1"/>
    <col min="14603" max="14603" width="11.42578125" style="1" customWidth="1"/>
    <col min="14604" max="14847" width="11.5703125" style="1"/>
    <col min="14848" max="14848" width="28.140625" style="1" bestFit="1" customWidth="1"/>
    <col min="14849" max="14849" width="13" style="1" customWidth="1"/>
    <col min="14850" max="14850" width="12" style="1" customWidth="1"/>
    <col min="14851" max="14852" width="11.42578125" style="1" customWidth="1"/>
    <col min="14853" max="14853" width="13.140625" style="1" customWidth="1"/>
    <col min="14854" max="14854" width="11.5703125" style="1"/>
    <col min="14855" max="14855" width="11.85546875" style="1" customWidth="1"/>
    <col min="14856" max="14856" width="17.85546875" style="1" customWidth="1"/>
    <col min="14857" max="14857" width="6.42578125" style="1" customWidth="1"/>
    <col min="14858" max="14858" width="4.140625" style="1" customWidth="1"/>
    <col min="14859" max="14859" width="11.42578125" style="1" customWidth="1"/>
    <col min="14860" max="15103" width="11.5703125" style="1"/>
    <col min="15104" max="15104" width="28.140625" style="1" bestFit="1" customWidth="1"/>
    <col min="15105" max="15105" width="13" style="1" customWidth="1"/>
    <col min="15106" max="15106" width="12" style="1" customWidth="1"/>
    <col min="15107" max="15108" width="11.42578125" style="1" customWidth="1"/>
    <col min="15109" max="15109" width="13.140625" style="1" customWidth="1"/>
    <col min="15110" max="15110" width="11.5703125" style="1"/>
    <col min="15111" max="15111" width="11.85546875" style="1" customWidth="1"/>
    <col min="15112" max="15112" width="17.85546875" style="1" customWidth="1"/>
    <col min="15113" max="15113" width="6.42578125" style="1" customWidth="1"/>
    <col min="15114" max="15114" width="4.140625" style="1" customWidth="1"/>
    <col min="15115" max="15115" width="11.42578125" style="1" customWidth="1"/>
    <col min="15116" max="15359" width="11.5703125" style="1"/>
    <col min="15360" max="15360" width="28.140625" style="1" bestFit="1" customWidth="1"/>
    <col min="15361" max="15361" width="13" style="1" customWidth="1"/>
    <col min="15362" max="15362" width="12" style="1" customWidth="1"/>
    <col min="15363" max="15364" width="11.42578125" style="1" customWidth="1"/>
    <col min="15365" max="15365" width="13.140625" style="1" customWidth="1"/>
    <col min="15366" max="15366" width="11.5703125" style="1"/>
    <col min="15367" max="15367" width="11.85546875" style="1" customWidth="1"/>
    <col min="15368" max="15368" width="17.85546875" style="1" customWidth="1"/>
    <col min="15369" max="15369" width="6.42578125" style="1" customWidth="1"/>
    <col min="15370" max="15370" width="4.140625" style="1" customWidth="1"/>
    <col min="15371" max="15371" width="11.42578125" style="1" customWidth="1"/>
    <col min="15372" max="15615" width="11.5703125" style="1"/>
    <col min="15616" max="15616" width="28.140625" style="1" bestFit="1" customWidth="1"/>
    <col min="15617" max="15617" width="13" style="1" customWidth="1"/>
    <col min="15618" max="15618" width="12" style="1" customWidth="1"/>
    <col min="15619" max="15620" width="11.42578125" style="1" customWidth="1"/>
    <col min="15621" max="15621" width="13.140625" style="1" customWidth="1"/>
    <col min="15622" max="15622" width="11.5703125" style="1"/>
    <col min="15623" max="15623" width="11.85546875" style="1" customWidth="1"/>
    <col min="15624" max="15624" width="17.85546875" style="1" customWidth="1"/>
    <col min="15625" max="15625" width="6.42578125" style="1" customWidth="1"/>
    <col min="15626" max="15626" width="4.140625" style="1" customWidth="1"/>
    <col min="15627" max="15627" width="11.42578125" style="1" customWidth="1"/>
    <col min="15628" max="15871" width="11.5703125" style="1"/>
    <col min="15872" max="15872" width="28.140625" style="1" bestFit="1" customWidth="1"/>
    <col min="15873" max="15873" width="13" style="1" customWidth="1"/>
    <col min="15874" max="15874" width="12" style="1" customWidth="1"/>
    <col min="15875" max="15876" width="11.42578125" style="1" customWidth="1"/>
    <col min="15877" max="15877" width="13.140625" style="1" customWidth="1"/>
    <col min="15878" max="15878" width="11.5703125" style="1"/>
    <col min="15879" max="15879" width="11.85546875" style="1" customWidth="1"/>
    <col min="15880" max="15880" width="17.85546875" style="1" customWidth="1"/>
    <col min="15881" max="15881" width="6.42578125" style="1" customWidth="1"/>
    <col min="15882" max="15882" width="4.140625" style="1" customWidth="1"/>
    <col min="15883" max="15883" width="11.42578125" style="1" customWidth="1"/>
    <col min="15884" max="16127" width="11.5703125" style="1"/>
    <col min="16128" max="16128" width="28.140625" style="1" bestFit="1" customWidth="1"/>
    <col min="16129" max="16129" width="13" style="1" customWidth="1"/>
    <col min="16130" max="16130" width="12" style="1" customWidth="1"/>
    <col min="16131" max="16132" width="11.42578125" style="1" customWidth="1"/>
    <col min="16133" max="16133" width="13.140625" style="1" customWidth="1"/>
    <col min="16134" max="16134" width="11.5703125" style="1"/>
    <col min="16135" max="16135" width="11.85546875" style="1" customWidth="1"/>
    <col min="16136" max="16136" width="17.85546875" style="1" customWidth="1"/>
    <col min="16137" max="16137" width="6.42578125" style="1" customWidth="1"/>
    <col min="16138" max="16138" width="4.140625" style="1" customWidth="1"/>
    <col min="16139" max="16139" width="11.42578125" style="1" customWidth="1"/>
    <col min="16140" max="16384" width="11.5703125" style="1"/>
  </cols>
  <sheetData>
    <row r="1" spans="2:10" x14ac:dyDescent="0.2">
      <c r="D1" s="25"/>
      <c r="F1" s="25"/>
      <c r="J1" s="25"/>
    </row>
    <row r="2" spans="2:10" x14ac:dyDescent="0.2">
      <c r="B2" s="27" t="s">
        <v>72</v>
      </c>
      <c r="C2" s="25"/>
    </row>
    <row r="3" spans="2:10" ht="6.75" customHeight="1" x14ac:dyDescent="0.2">
      <c r="B3" s="27"/>
      <c r="C3" s="25"/>
    </row>
    <row r="4" spans="2:10" x14ac:dyDescent="0.2">
      <c r="B4" s="77" t="s">
        <v>1</v>
      </c>
      <c r="C4" s="78" t="s">
        <v>66</v>
      </c>
      <c r="D4" s="79"/>
      <c r="E4" s="80"/>
      <c r="F4" s="81" t="s">
        <v>71</v>
      </c>
      <c r="G4" s="78" t="s">
        <v>70</v>
      </c>
      <c r="H4" s="79"/>
      <c r="I4" s="80"/>
      <c r="J4" s="77" t="s">
        <v>74</v>
      </c>
    </row>
    <row r="5" spans="2:10" x14ac:dyDescent="0.2">
      <c r="B5" s="82"/>
      <c r="C5" s="83" t="s">
        <v>67</v>
      </c>
      <c r="D5" s="83" t="s">
        <v>68</v>
      </c>
      <c r="E5" s="83" t="s">
        <v>69</v>
      </c>
      <c r="F5" s="84" t="s">
        <v>43</v>
      </c>
      <c r="G5" s="83" t="s">
        <v>67</v>
      </c>
      <c r="H5" s="83" t="s">
        <v>68</v>
      </c>
      <c r="I5" s="83" t="s">
        <v>69</v>
      </c>
      <c r="J5" s="82"/>
    </row>
    <row r="6" spans="2:10" x14ac:dyDescent="0.2">
      <c r="B6" s="5" t="s">
        <v>22</v>
      </c>
      <c r="C6" s="28">
        <v>1000</v>
      </c>
      <c r="D6" s="28"/>
      <c r="E6" s="28">
        <f>+C6</f>
        <v>1000</v>
      </c>
      <c r="F6" s="28">
        <v>30000</v>
      </c>
      <c r="G6" s="6">
        <f>+C6*F6</f>
        <v>30000000</v>
      </c>
      <c r="H6" s="6"/>
      <c r="I6" s="6">
        <f>+G6-H6</f>
        <v>30000000</v>
      </c>
      <c r="J6" s="43">
        <f>ROUND(+I6/E6,2)</f>
        <v>30000</v>
      </c>
    </row>
    <row r="7" spans="2:10" x14ac:dyDescent="0.2">
      <c r="B7" s="5" t="s">
        <v>33</v>
      </c>
      <c r="C7" s="28"/>
      <c r="D7" s="28">
        <f>+E6*0.6</f>
        <v>600</v>
      </c>
      <c r="E7" s="28">
        <f>+E6-D7</f>
        <v>400</v>
      </c>
      <c r="F7" s="28"/>
      <c r="G7" s="6"/>
      <c r="H7" s="47">
        <f>ROUND(+D7*J6,0)</f>
        <v>18000000</v>
      </c>
      <c r="I7" s="6">
        <f>+I6+G7-H7</f>
        <v>12000000</v>
      </c>
      <c r="J7" s="43">
        <f t="shared" ref="J7:J9" si="0">ROUND(+I7/E7,2)</f>
        <v>30000</v>
      </c>
    </row>
    <row r="8" spans="2:10" x14ac:dyDescent="0.2">
      <c r="B8" s="5" t="s">
        <v>42</v>
      </c>
      <c r="C8" s="28">
        <v>300</v>
      </c>
      <c r="D8" s="28"/>
      <c r="E8" s="28">
        <f>+E7+C8-D8</f>
        <v>700</v>
      </c>
      <c r="F8" s="28">
        <v>35000</v>
      </c>
      <c r="G8" s="6">
        <f>+C8*F8</f>
        <v>10500000</v>
      </c>
      <c r="H8" s="6"/>
      <c r="I8" s="6">
        <f t="shared" ref="I8" si="1">+I7+G8-H8</f>
        <v>22500000</v>
      </c>
      <c r="J8" s="43">
        <f t="shared" si="0"/>
        <v>32142.86</v>
      </c>
    </row>
    <row r="9" spans="2:10" x14ac:dyDescent="0.2">
      <c r="B9" s="5" t="s">
        <v>33</v>
      </c>
      <c r="C9" s="28"/>
      <c r="D9" s="28">
        <v>100</v>
      </c>
      <c r="E9" s="28">
        <f>+E8+C9-D9</f>
        <v>600</v>
      </c>
      <c r="F9" s="28"/>
      <c r="G9" s="6"/>
      <c r="H9" s="47">
        <f>ROUND(+D9*J8,0)</f>
        <v>3214286</v>
      </c>
      <c r="I9" s="6">
        <f>+I8-H9</f>
        <v>19285714</v>
      </c>
      <c r="J9" s="43">
        <f t="shared" si="0"/>
        <v>32142.86</v>
      </c>
    </row>
    <row r="10" spans="2:10" x14ac:dyDescent="0.2">
      <c r="B10" s="46"/>
      <c r="C10" s="75"/>
      <c r="D10" s="75"/>
      <c r="E10" s="75"/>
      <c r="F10" s="75"/>
      <c r="G10" s="12"/>
      <c r="H10" s="12"/>
      <c r="I10" s="12"/>
      <c r="J10" s="76"/>
    </row>
    <row r="11" spans="2:10" x14ac:dyDescent="0.2">
      <c r="B11" s="27" t="s">
        <v>73</v>
      </c>
      <c r="C11" s="25"/>
    </row>
    <row r="12" spans="2:10" ht="6.75" customHeight="1" x14ac:dyDescent="0.2">
      <c r="B12" s="27"/>
      <c r="C12" s="25"/>
    </row>
    <row r="13" spans="2:10" x14ac:dyDescent="0.2">
      <c r="B13" s="77" t="s">
        <v>1</v>
      </c>
      <c r="C13" s="78" t="s">
        <v>66</v>
      </c>
      <c r="D13" s="79"/>
      <c r="E13" s="80"/>
      <c r="F13" s="81" t="s">
        <v>71</v>
      </c>
      <c r="G13" s="78" t="s">
        <v>70</v>
      </c>
      <c r="H13" s="79"/>
      <c r="I13" s="80"/>
      <c r="J13" s="77" t="s">
        <v>74</v>
      </c>
    </row>
    <row r="14" spans="2:10" x14ac:dyDescent="0.2">
      <c r="B14" s="82"/>
      <c r="C14" s="83" t="s">
        <v>67</v>
      </c>
      <c r="D14" s="83" t="s">
        <v>68</v>
      </c>
      <c r="E14" s="83" t="s">
        <v>69</v>
      </c>
      <c r="F14" s="84" t="s">
        <v>43</v>
      </c>
      <c r="G14" s="83" t="s">
        <v>67</v>
      </c>
      <c r="H14" s="83" t="s">
        <v>68</v>
      </c>
      <c r="I14" s="83" t="s">
        <v>69</v>
      </c>
      <c r="J14" s="82"/>
    </row>
    <row r="15" spans="2:10" x14ac:dyDescent="0.2">
      <c r="B15" s="5" t="s">
        <v>22</v>
      </c>
      <c r="C15" s="28">
        <v>500</v>
      </c>
      <c r="D15" s="28"/>
      <c r="E15" s="28">
        <f>+C15</f>
        <v>500</v>
      </c>
      <c r="F15" s="28">
        <v>80000</v>
      </c>
      <c r="G15" s="6">
        <f>+C15*F15</f>
        <v>40000000</v>
      </c>
      <c r="H15" s="6"/>
      <c r="I15" s="6">
        <f>+G15</f>
        <v>40000000</v>
      </c>
      <c r="J15" s="43">
        <f>ROUND(+I15/E15,2)</f>
        <v>80000</v>
      </c>
    </row>
    <row r="16" spans="2:10" x14ac:dyDescent="0.2">
      <c r="B16" s="5" t="s">
        <v>36</v>
      </c>
      <c r="C16" s="28"/>
      <c r="D16" s="28">
        <f>+E15*0.5</f>
        <v>250</v>
      </c>
      <c r="E16" s="28">
        <f>+E15-D16</f>
        <v>250</v>
      </c>
      <c r="F16" s="28"/>
      <c r="G16" s="6"/>
      <c r="H16" s="47">
        <f>ROUND(+D16*J15,0)</f>
        <v>20000000</v>
      </c>
      <c r="I16" s="6">
        <f>+I15+G16-H16</f>
        <v>20000000</v>
      </c>
      <c r="J16" s="43">
        <f>ROUND(+I16/E16,2)</f>
        <v>80000</v>
      </c>
    </row>
    <row r="17" spans="2:10" x14ac:dyDescent="0.2">
      <c r="B17" s="5" t="s">
        <v>43</v>
      </c>
      <c r="C17" s="28">
        <v>400</v>
      </c>
      <c r="D17" s="28"/>
      <c r="E17" s="28">
        <f>+E16+C17-D17</f>
        <v>650</v>
      </c>
      <c r="F17" s="28">
        <v>85000</v>
      </c>
      <c r="G17" s="6">
        <f>+C17*F17</f>
        <v>34000000</v>
      </c>
      <c r="H17" s="6"/>
      <c r="I17" s="6">
        <f>+I16+G17-H17</f>
        <v>54000000</v>
      </c>
      <c r="J17" s="43">
        <f>ROUND(+I17/E17,2)</f>
        <v>83076.92</v>
      </c>
    </row>
    <row r="18" spans="2:10" x14ac:dyDescent="0.2">
      <c r="B18" s="5" t="s">
        <v>33</v>
      </c>
      <c r="C18" s="28"/>
      <c r="D18" s="28">
        <v>150</v>
      </c>
      <c r="E18" s="28">
        <f>+E17-D18</f>
        <v>500</v>
      </c>
      <c r="F18" s="28"/>
      <c r="G18" s="6"/>
      <c r="H18" s="47">
        <f>ROUND(+D18*J17,0)</f>
        <v>12461538</v>
      </c>
      <c r="I18" s="6">
        <f>+I17-H18</f>
        <v>41538462</v>
      </c>
      <c r="J18" s="43">
        <f>ROUND(+I18/E18,2)</f>
        <v>83076.92</v>
      </c>
    </row>
    <row r="19" spans="2:10" ht="15.75" thickBot="1" x14ac:dyDescent="0.25"/>
    <row r="20" spans="2:10" ht="15.75" thickBot="1" x14ac:dyDescent="0.25">
      <c r="H20" s="48">
        <f>+H18+H16+H9+H7</f>
        <v>53675824</v>
      </c>
    </row>
  </sheetData>
  <mergeCells count="8">
    <mergeCell ref="B4:B5"/>
    <mergeCell ref="B13:B14"/>
    <mergeCell ref="C4:E4"/>
    <mergeCell ref="G4:I4"/>
    <mergeCell ref="C13:E13"/>
    <mergeCell ref="G13:I13"/>
    <mergeCell ref="J4:J5"/>
    <mergeCell ref="J13:J14"/>
  </mergeCell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opLeftCell="A40" zoomScale="160" zoomScaleNormal="160" workbookViewId="0">
      <selection activeCell="C1" sqref="B1:C3"/>
    </sheetView>
  </sheetViews>
  <sheetFormatPr baseColWidth="10" defaultColWidth="10.85546875" defaultRowHeight="15" x14ac:dyDescent="0.2"/>
  <cols>
    <col min="1" max="1" width="5.85546875" style="1" customWidth="1"/>
    <col min="2" max="3" width="18.5703125" style="1" customWidth="1"/>
    <col min="4" max="4" width="4.140625" style="1" bestFit="1" customWidth="1"/>
    <col min="5" max="5" width="2.28515625" style="1" customWidth="1"/>
    <col min="6" max="6" width="5.85546875" style="1" customWidth="1"/>
    <col min="7" max="8" width="18.5703125" style="1" customWidth="1"/>
    <col min="9" max="9" width="4.140625" style="1" bestFit="1" customWidth="1"/>
    <col min="10" max="10" width="5.85546875" style="1" customWidth="1"/>
    <col min="11" max="12" width="18.5703125" style="1" customWidth="1"/>
    <col min="13" max="13" width="4.140625" style="1" bestFit="1" customWidth="1"/>
    <col min="14" max="16384" width="10.85546875" style="1"/>
  </cols>
  <sheetData>
    <row r="1" spans="1:13" x14ac:dyDescent="0.2">
      <c r="B1" s="7"/>
      <c r="C1" s="7"/>
    </row>
    <row r="2" spans="1:13" x14ac:dyDescent="0.2">
      <c r="B2" s="85" t="str">
        <f>+'Libro Diario'!C4</f>
        <v>01 Caja</v>
      </c>
      <c r="C2" s="85"/>
      <c r="G2" s="85" t="str">
        <f>+'Libro Diario'!C5</f>
        <v>02  Existencias</v>
      </c>
      <c r="H2" s="85"/>
      <c r="K2" s="85" t="str">
        <f>+'Libro Diario'!C6</f>
        <v>03 Muebles y útiles</v>
      </c>
      <c r="L2" s="85"/>
    </row>
    <row r="3" spans="1:13" x14ac:dyDescent="0.2">
      <c r="A3" s="1">
        <f>+'Libro Diario'!D3</f>
        <v>1</v>
      </c>
      <c r="B3" s="8">
        <f>+'Libro Diario'!G4</f>
        <v>4000000</v>
      </c>
      <c r="C3" s="9">
        <f>+'Libro Diario'!H12</f>
        <v>2400000</v>
      </c>
      <c r="D3" s="1">
        <f>+'Libro Diario'!D10</f>
        <v>2</v>
      </c>
      <c r="F3" s="1">
        <f>+'Libro Diario'!D3</f>
        <v>1</v>
      </c>
      <c r="G3" s="8">
        <f>+'Libro Diario'!G5</f>
        <v>70000000</v>
      </c>
      <c r="H3" s="9">
        <f>+'Libro Diario'!H82</f>
        <v>53675824</v>
      </c>
      <c r="I3" s="1">
        <f>+'Libro Diario'!D80</f>
        <v>18</v>
      </c>
      <c r="J3" s="1">
        <f>+'Libro Diario'!D3</f>
        <v>1</v>
      </c>
      <c r="K3" s="8">
        <f>+'Libro Diario'!G6</f>
        <v>1050000</v>
      </c>
      <c r="L3" s="9"/>
    </row>
    <row r="4" spans="1:13" x14ac:dyDescent="0.2">
      <c r="B4" s="49"/>
      <c r="C4" s="50">
        <f>+'Libro Diario'!H16</f>
        <v>1000000</v>
      </c>
      <c r="D4" s="1">
        <f>+'Libro Diario'!D14</f>
        <v>3</v>
      </c>
      <c r="F4" s="1">
        <f>+'Libro Diario'!D36</f>
        <v>8</v>
      </c>
      <c r="G4" s="49">
        <f>+'Libro Diario'!G37</f>
        <v>44500000</v>
      </c>
      <c r="H4" s="2"/>
      <c r="K4" s="51"/>
      <c r="L4" s="2"/>
    </row>
    <row r="5" spans="1:13" x14ac:dyDescent="0.2">
      <c r="B5" s="10">
        <f>SUM(B3:B4)</f>
        <v>4000000</v>
      </c>
      <c r="C5" s="52">
        <f>SUM(C3:C4)</f>
        <v>3400000</v>
      </c>
      <c r="D5" s="46"/>
      <c r="G5" s="10">
        <f>SUM(G3:G4)</f>
        <v>114500000</v>
      </c>
      <c r="H5" s="52">
        <f>SUM(H3:H4)</f>
        <v>53675824</v>
      </c>
      <c r="I5" s="46"/>
      <c r="K5" s="10">
        <f>SUM(K3:K4)</f>
        <v>1050000</v>
      </c>
      <c r="L5" s="52">
        <f>SUM(L3:L4)</f>
        <v>0</v>
      </c>
      <c r="M5" s="46"/>
    </row>
    <row r="6" spans="1:13" x14ac:dyDescent="0.2">
      <c r="B6" s="87" t="s">
        <v>64</v>
      </c>
      <c r="C6" s="88">
        <f>+B5-C5</f>
        <v>600000</v>
      </c>
      <c r="G6" s="87" t="s">
        <v>64</v>
      </c>
      <c r="H6" s="88">
        <f>+G5-H5</f>
        <v>60824176</v>
      </c>
      <c r="K6" s="87" t="s">
        <v>64</v>
      </c>
      <c r="L6" s="88">
        <f>+K5-L5</f>
        <v>1050000</v>
      </c>
    </row>
    <row r="9" spans="1:13" x14ac:dyDescent="0.2">
      <c r="B9" s="85" t="str">
        <f>+'Libro Diario'!D7</f>
        <v>04 Letras por pagar</v>
      </c>
      <c r="C9" s="85"/>
      <c r="G9" s="85" t="str">
        <f>+'Libro Diario'!D8</f>
        <v>05 Capital</v>
      </c>
      <c r="H9" s="85"/>
      <c r="K9" s="85" t="str">
        <f>+'Libro Diario'!C11</f>
        <v>06 Banco Estado</v>
      </c>
      <c r="L9" s="85"/>
    </row>
    <row r="10" spans="1:13" x14ac:dyDescent="0.2">
      <c r="A10" s="1">
        <f>+'Libro Diario'!D64</f>
        <v>14</v>
      </c>
      <c r="B10" s="8">
        <f>+'Libro Diario'!G65</f>
        <v>1000000</v>
      </c>
      <c r="C10" s="9">
        <f>+'Libro Diario'!H7</f>
        <v>1500000</v>
      </c>
      <c r="D10" s="1">
        <f>+'Libro Diario'!D3</f>
        <v>1</v>
      </c>
      <c r="G10" s="3"/>
      <c r="H10" s="9">
        <f>+'Libro Diario'!H8</f>
        <v>73550000</v>
      </c>
      <c r="I10" s="1">
        <f>+'Libro Diario'!D3</f>
        <v>1</v>
      </c>
      <c r="J10" s="1">
        <f>+'Libro Diario'!D10</f>
        <v>2</v>
      </c>
      <c r="K10" s="8">
        <f>+'Libro Diario'!G11</f>
        <v>2400000</v>
      </c>
      <c r="L10" s="9">
        <f>+'Libro Diario'!H44</f>
        <v>26477500</v>
      </c>
      <c r="M10" s="1">
        <f>+'Libro Diario'!D42</f>
        <v>9</v>
      </c>
    </row>
    <row r="11" spans="1:13" x14ac:dyDescent="0.2">
      <c r="B11" s="10"/>
      <c r="C11" s="9"/>
      <c r="G11" s="4"/>
      <c r="J11" s="1">
        <f>+'Libro Diario'!D23</f>
        <v>5</v>
      </c>
      <c r="K11" s="10">
        <f>+'Libro Diario'!G24</f>
        <v>34272000</v>
      </c>
      <c r="L11" s="9">
        <f>+'Libro Diario'!H66</f>
        <v>1000000</v>
      </c>
      <c r="M11" s="1">
        <f>+'Libro Diario'!D64</f>
        <v>14</v>
      </c>
    </row>
    <row r="12" spans="1:13" x14ac:dyDescent="0.2">
      <c r="B12" s="10"/>
      <c r="C12" s="9"/>
      <c r="G12" s="4"/>
      <c r="J12" s="1">
        <f>+'Libro Diario'!D32</f>
        <v>7</v>
      </c>
      <c r="K12" s="10">
        <f>+'Libro Diario'!G33</f>
        <v>35700000</v>
      </c>
      <c r="L12" s="9">
        <f>+'Libro Diario'!H74</f>
        <v>5000000</v>
      </c>
      <c r="M12" s="1">
        <f>+'Libro Diario'!D72</f>
        <v>16</v>
      </c>
    </row>
    <row r="13" spans="1:13" x14ac:dyDescent="0.2">
      <c r="B13" s="10"/>
      <c r="C13" s="9"/>
      <c r="G13" s="4"/>
      <c r="J13" s="1">
        <f>+'Libro Diario'!D51</f>
        <v>11</v>
      </c>
      <c r="K13" s="10">
        <f>+'Libro Diario'!G52</f>
        <v>6426000</v>
      </c>
      <c r="L13" s="9">
        <f>+'Libro Diario'!H78</f>
        <v>620000</v>
      </c>
      <c r="M13" s="1">
        <f>+'Libro Diario'!D76</f>
        <v>17</v>
      </c>
    </row>
    <row r="14" spans="1:13" x14ac:dyDescent="0.2">
      <c r="B14" s="10"/>
      <c r="C14" s="9"/>
      <c r="G14" s="4"/>
      <c r="J14" s="1">
        <f>+'Libro Diario'!D60</f>
        <v>13</v>
      </c>
      <c r="K14" s="10">
        <f>+'Libro Diario'!G61</f>
        <v>19992000</v>
      </c>
      <c r="L14" s="9"/>
    </row>
    <row r="15" spans="1:13" x14ac:dyDescent="0.2">
      <c r="B15" s="51"/>
      <c r="C15" s="2"/>
      <c r="G15" s="51"/>
      <c r="H15" s="2"/>
      <c r="J15" s="1">
        <f>+'Libro Diario'!D68</f>
        <v>15</v>
      </c>
      <c r="K15" s="49">
        <f>+'Libro Diario'!G69</f>
        <v>5000000</v>
      </c>
      <c r="L15" s="50"/>
    </row>
    <row r="16" spans="1:13" x14ac:dyDescent="0.2">
      <c r="B16" s="10">
        <f>SUM(B10:B15)</f>
        <v>1000000</v>
      </c>
      <c r="C16" s="9">
        <f>SUM(C10:C15)</f>
        <v>1500000</v>
      </c>
      <c r="G16" s="10">
        <f>SUM(G10:G15)</f>
        <v>0</v>
      </c>
      <c r="H16" s="9">
        <f>SUM(H10:H15)</f>
        <v>73550000</v>
      </c>
      <c r="K16" s="10">
        <f>SUM(K10:K15)</f>
        <v>103790000</v>
      </c>
      <c r="L16" s="9">
        <f>SUM(L10:L15)</f>
        <v>33097500</v>
      </c>
    </row>
    <row r="17" spans="1:13" x14ac:dyDescent="0.2">
      <c r="B17" s="87">
        <f>+C16-B16</f>
        <v>500000</v>
      </c>
      <c r="C17" s="89" t="s">
        <v>65</v>
      </c>
      <c r="G17" s="87">
        <f>+H16-G16</f>
        <v>73550000</v>
      </c>
      <c r="H17" s="89" t="s">
        <v>65</v>
      </c>
      <c r="K17" s="87" t="s">
        <v>64</v>
      </c>
      <c r="L17" s="88">
        <f>+K16-L16</f>
        <v>70692500</v>
      </c>
    </row>
    <row r="20" spans="1:13" x14ac:dyDescent="0.2">
      <c r="B20" s="85" t="str">
        <f>+'Libro Diario'!C15</f>
        <v>07 Arriendos</v>
      </c>
      <c r="C20" s="85"/>
      <c r="G20" s="85" t="str">
        <f>+'Libro Diario'!C19</f>
        <v>08 Clientes</v>
      </c>
      <c r="H20" s="85"/>
      <c r="K20" s="85" t="str">
        <f>+'Libro Diario'!D20</f>
        <v>09 Venta</v>
      </c>
      <c r="L20" s="85"/>
    </row>
    <row r="21" spans="1:13" x14ac:dyDescent="0.2">
      <c r="A21" s="1">
        <f>+'Libro Diario'!D14</f>
        <v>3</v>
      </c>
      <c r="B21" s="8">
        <f>+'Libro Diario'!G15</f>
        <v>1000000</v>
      </c>
      <c r="F21" s="1">
        <f>+'Libro Diario'!D18</f>
        <v>4</v>
      </c>
      <c r="G21" s="8">
        <f>+'Libro Diario'!G19</f>
        <v>42840000</v>
      </c>
      <c r="H21" s="9">
        <f>+'Libro Diario'!H25</f>
        <v>34272000</v>
      </c>
      <c r="I21" s="1">
        <f>+'Libro Diario'!D23</f>
        <v>5</v>
      </c>
      <c r="K21" s="8"/>
      <c r="L21" s="9">
        <f>+'Libro Diario'!H20</f>
        <v>36000000</v>
      </c>
      <c r="M21" s="1">
        <f>+'Libro Diario'!D18</f>
        <v>4</v>
      </c>
    </row>
    <row r="22" spans="1:13" x14ac:dyDescent="0.2">
      <c r="B22" s="4"/>
      <c r="F22" s="1">
        <f>+'Libro Diario'!D27</f>
        <v>6</v>
      </c>
      <c r="G22" s="10">
        <f>+'Libro Diario'!G28</f>
        <v>44625000</v>
      </c>
      <c r="H22" s="9">
        <f>+'Libro Diario'!H34</f>
        <v>35700000</v>
      </c>
      <c r="I22" s="1">
        <f>+'Libro Diario'!D32</f>
        <v>7</v>
      </c>
      <c r="K22" s="10"/>
      <c r="L22" s="9">
        <f>+'Libro Diario'!H29</f>
        <v>37500000</v>
      </c>
      <c r="M22" s="1">
        <f>+'Libro Diario'!D27</f>
        <v>6</v>
      </c>
    </row>
    <row r="23" spans="1:13" x14ac:dyDescent="0.2">
      <c r="B23" s="4"/>
      <c r="F23" s="1">
        <f>+'Libro Diario'!D46</f>
        <v>10</v>
      </c>
      <c r="G23" s="10">
        <f>+'Libro Diario'!G47</f>
        <v>7140000</v>
      </c>
      <c r="H23" s="9">
        <f>+'Libro Diario'!H53</f>
        <v>6426000</v>
      </c>
      <c r="I23" s="1">
        <f>+'Libro Diario'!D51</f>
        <v>11</v>
      </c>
      <c r="K23" s="10"/>
      <c r="L23" s="9">
        <f>+'Libro Diario'!H48</f>
        <v>6000000</v>
      </c>
      <c r="M23" s="1">
        <f>+'Libro Diario'!D46</f>
        <v>10</v>
      </c>
    </row>
    <row r="24" spans="1:13" x14ac:dyDescent="0.2">
      <c r="B24" s="51"/>
      <c r="C24" s="2"/>
      <c r="F24" s="1">
        <f>+'Libro Diario'!D55</f>
        <v>12</v>
      </c>
      <c r="G24" s="49">
        <f>+'Libro Diario'!G56</f>
        <v>28560000</v>
      </c>
      <c r="H24" s="50">
        <f>+'Libro Diario'!H62</f>
        <v>19992000</v>
      </c>
      <c r="I24" s="1">
        <f>+'Libro Diario'!D60</f>
        <v>13</v>
      </c>
      <c r="K24" s="49"/>
      <c r="L24" s="50">
        <f>+'Libro Diario'!H57</f>
        <v>24000000</v>
      </c>
      <c r="M24" s="1">
        <f>+'Libro Diario'!D55</f>
        <v>12</v>
      </c>
    </row>
    <row r="25" spans="1:13" ht="18" customHeight="1" x14ac:dyDescent="0.2">
      <c r="B25" s="8">
        <f>SUM(B21:B24)</f>
        <v>1000000</v>
      </c>
      <c r="C25" s="9">
        <f>SUM(C21:C24)</f>
        <v>0</v>
      </c>
      <c r="G25" s="8">
        <f>SUM(G21:G24)</f>
        <v>123165000</v>
      </c>
      <c r="H25" s="9">
        <f>SUM(H21:H24)</f>
        <v>96390000</v>
      </c>
      <c r="K25" s="8">
        <f>SUM(K21:K24)</f>
        <v>0</v>
      </c>
      <c r="L25" s="9">
        <f>SUM(L21:L24)</f>
        <v>103500000</v>
      </c>
    </row>
    <row r="26" spans="1:13" x14ac:dyDescent="0.2">
      <c r="B26" s="87" t="s">
        <v>64</v>
      </c>
      <c r="C26" s="88">
        <f>+B25</f>
        <v>1000000</v>
      </c>
      <c r="G26" s="87" t="s">
        <v>64</v>
      </c>
      <c r="H26" s="88">
        <f>+G25-H25</f>
        <v>26775000</v>
      </c>
      <c r="K26" s="90">
        <f>+L25</f>
        <v>103500000</v>
      </c>
      <c r="L26" s="89" t="s">
        <v>65</v>
      </c>
    </row>
    <row r="29" spans="1:13" x14ac:dyDescent="0.2">
      <c r="B29" s="85" t="str">
        <f>+'Libro Diario'!D21</f>
        <v>10 IVA DF</v>
      </c>
      <c r="C29" s="85"/>
      <c r="G29" s="85" t="str">
        <f>+'Libro Diario'!C38</f>
        <v>11 IVA CF</v>
      </c>
      <c r="H29" s="85"/>
      <c r="K29" s="85" t="str">
        <f>+'Libro Diario'!D39</f>
        <v>12 Proveedores</v>
      </c>
      <c r="L29" s="85"/>
    </row>
    <row r="30" spans="1:13" x14ac:dyDescent="0.2">
      <c r="B30" s="3"/>
      <c r="C30" s="9">
        <f>+'Libro Diario'!H21</f>
        <v>6840000</v>
      </c>
      <c r="D30" s="1">
        <f>+'Libro Diario'!D18</f>
        <v>4</v>
      </c>
      <c r="F30" s="1">
        <f>+'Libro Diario'!D36</f>
        <v>8</v>
      </c>
      <c r="G30" s="8">
        <f>+'Libro Diario'!G38</f>
        <v>8455000</v>
      </c>
      <c r="H30" s="9"/>
      <c r="J30" s="1">
        <f>+'Libro Diario'!D42</f>
        <v>9</v>
      </c>
      <c r="K30" s="8">
        <f>+'Libro Diario'!G43</f>
        <v>26477500</v>
      </c>
      <c r="L30" s="9">
        <f>+'Libro Diario'!H39</f>
        <v>52955000</v>
      </c>
      <c r="M30" s="1">
        <f>+'Libro Diario'!D36</f>
        <v>8</v>
      </c>
    </row>
    <row r="31" spans="1:13" x14ac:dyDescent="0.2">
      <c r="B31" s="4"/>
      <c r="C31" s="9">
        <f>+'Libro Diario'!H30</f>
        <v>7125000</v>
      </c>
      <c r="D31" s="1">
        <f>+'Libro Diario'!D27</f>
        <v>6</v>
      </c>
      <c r="G31" s="10"/>
      <c r="H31" s="9"/>
      <c r="K31" s="4"/>
    </row>
    <row r="32" spans="1:13" x14ac:dyDescent="0.2">
      <c r="B32" s="4"/>
      <c r="C32" s="9">
        <f>+'Libro Diario'!H49</f>
        <v>1140000</v>
      </c>
      <c r="D32" s="1">
        <f>+'Libro Diario'!D46</f>
        <v>10</v>
      </c>
      <c r="G32" s="4"/>
      <c r="K32" s="4"/>
    </row>
    <row r="33" spans="2:12" x14ac:dyDescent="0.2">
      <c r="B33" s="51"/>
      <c r="C33" s="50">
        <f>+'Libro Diario'!H58</f>
        <v>4560000</v>
      </c>
      <c r="D33" s="1">
        <f>+'Libro Diario'!D55</f>
        <v>12</v>
      </c>
      <c r="G33" s="51"/>
      <c r="H33" s="2"/>
      <c r="K33" s="51"/>
      <c r="L33" s="2"/>
    </row>
    <row r="34" spans="2:12" x14ac:dyDescent="0.2">
      <c r="B34" s="8">
        <f>SUM(B30:B33)</f>
        <v>0</v>
      </c>
      <c r="C34" s="9">
        <f>SUM(C30:C33)</f>
        <v>19665000</v>
      </c>
      <c r="G34" s="8">
        <f>SUM(G30:G33)</f>
        <v>8455000</v>
      </c>
      <c r="H34" s="9">
        <f>SUM(H30:H33)</f>
        <v>0</v>
      </c>
      <c r="K34" s="8">
        <f>SUM(K30:K33)</f>
        <v>26477500</v>
      </c>
      <c r="L34" s="9">
        <f>SUM(L30:L33)</f>
        <v>52955000</v>
      </c>
    </row>
    <row r="35" spans="2:12" x14ac:dyDescent="0.2">
      <c r="B35" s="90">
        <f>+C34</f>
        <v>19665000</v>
      </c>
      <c r="C35" s="91" t="s">
        <v>65</v>
      </c>
      <c r="G35" s="92" t="s">
        <v>64</v>
      </c>
      <c r="H35" s="88">
        <f>+G34</f>
        <v>8455000</v>
      </c>
      <c r="K35" s="90">
        <f>+L34-K34</f>
        <v>26477500</v>
      </c>
      <c r="L35" s="89" t="s">
        <v>65</v>
      </c>
    </row>
    <row r="38" spans="2:12" x14ac:dyDescent="0.2">
      <c r="B38" s="85" t="str">
        <f>+'Libro Diario'!D70</f>
        <v>13 Préstamos</v>
      </c>
      <c r="C38" s="85"/>
      <c r="G38" s="85" t="str">
        <f>+'Libro Diario'!C73</f>
        <v>14 Remuneraciones</v>
      </c>
      <c r="H38" s="85"/>
      <c r="K38" s="85" t="str">
        <f>+'Libro Diario'!C77</f>
        <v>15  Gastos Generales</v>
      </c>
      <c r="L38" s="85"/>
    </row>
    <row r="39" spans="2:12" x14ac:dyDescent="0.2">
      <c r="B39" s="8"/>
      <c r="C39" s="9">
        <f>+'Libro Diario'!H70</f>
        <v>5000000</v>
      </c>
      <c r="D39" s="1">
        <f>+'Libro Diario'!D68</f>
        <v>15</v>
      </c>
      <c r="F39" s="1">
        <f>+'Libro Diario'!D72</f>
        <v>16</v>
      </c>
      <c r="G39" s="8">
        <f>+'Libro Diario'!G73</f>
        <v>5000000</v>
      </c>
      <c r="J39" s="1">
        <f>+'Libro Diario'!D76</f>
        <v>17</v>
      </c>
      <c r="K39" s="8">
        <f>+'Libro Diario'!G77</f>
        <v>620000</v>
      </c>
    </row>
    <row r="40" spans="2:12" x14ac:dyDescent="0.2">
      <c r="B40" s="51"/>
      <c r="C40" s="2"/>
      <c r="G40" s="51"/>
      <c r="H40" s="2"/>
      <c r="K40" s="51"/>
      <c r="L40" s="2"/>
    </row>
    <row r="41" spans="2:12" x14ac:dyDescent="0.2">
      <c r="B41" s="10">
        <f>SUM(B39:B40)</f>
        <v>0</v>
      </c>
      <c r="C41" s="9">
        <f>SUM(C39:C40)</f>
        <v>5000000</v>
      </c>
      <c r="G41" s="10">
        <f>SUM(G39:G40)</f>
        <v>5000000</v>
      </c>
      <c r="H41" s="9">
        <f>SUM(H39:H40)</f>
        <v>0</v>
      </c>
      <c r="K41" s="10">
        <f>SUM(K39:K40)</f>
        <v>620000</v>
      </c>
      <c r="L41" s="9">
        <f>SUM(L39:L40)</f>
        <v>0</v>
      </c>
    </row>
    <row r="42" spans="2:12" x14ac:dyDescent="0.2">
      <c r="B42" s="90">
        <f>+C41</f>
        <v>5000000</v>
      </c>
      <c r="C42" s="89" t="s">
        <v>65</v>
      </c>
      <c r="G42" s="92" t="s">
        <v>64</v>
      </c>
      <c r="H42" s="88">
        <f>+G41</f>
        <v>5000000</v>
      </c>
      <c r="K42" s="92" t="s">
        <v>64</v>
      </c>
      <c r="L42" s="88">
        <f>+K41</f>
        <v>620000</v>
      </c>
    </row>
    <row r="45" spans="2:12" x14ac:dyDescent="0.2">
      <c r="B45" s="86" t="str">
        <f>+'Libro Diario'!C81</f>
        <v>16 Costo de Venta</v>
      </c>
      <c r="C45" s="86"/>
    </row>
    <row r="46" spans="2:12" x14ac:dyDescent="0.2">
      <c r="B46" s="53">
        <f>+'Libro Diario'!G81</f>
        <v>53675824</v>
      </c>
      <c r="C46" s="54">
        <f>+'Libro Diario'!H77</f>
        <v>0</v>
      </c>
      <c r="D46" s="1">
        <f>+'Libro Diario'!D75</f>
        <v>0</v>
      </c>
    </row>
    <row r="47" spans="2:12" x14ac:dyDescent="0.2">
      <c r="B47" s="55"/>
      <c r="C47" s="56"/>
    </row>
    <row r="48" spans="2:12" x14ac:dyDescent="0.2">
      <c r="B48" s="57">
        <f>SUM(B46:B47)</f>
        <v>53675824</v>
      </c>
      <c r="C48" s="54">
        <f>SUM(C46:C47)</f>
        <v>0</v>
      </c>
    </row>
    <row r="49" spans="2:3" x14ac:dyDescent="0.2">
      <c r="B49" s="94" t="str">
        <f>+G42</f>
        <v>SD</v>
      </c>
      <c r="C49" s="93">
        <f>+B48</f>
        <v>53675824</v>
      </c>
    </row>
    <row r="50" spans="2:3" x14ac:dyDescent="0.2">
      <c r="B50" s="58"/>
      <c r="C50" s="58"/>
    </row>
  </sheetData>
  <mergeCells count="16">
    <mergeCell ref="B2:C2"/>
    <mergeCell ref="G2:H2"/>
    <mergeCell ref="K2:L2"/>
    <mergeCell ref="B9:C9"/>
    <mergeCell ref="G9:H9"/>
    <mergeCell ref="K9:L9"/>
    <mergeCell ref="B45:C45"/>
    <mergeCell ref="B20:C20"/>
    <mergeCell ref="G20:H20"/>
    <mergeCell ref="K20:L20"/>
    <mergeCell ref="B29:C29"/>
    <mergeCell ref="G29:H29"/>
    <mergeCell ref="K29:L29"/>
    <mergeCell ref="B38:C38"/>
    <mergeCell ref="G38:H38"/>
    <mergeCell ref="K38:L38"/>
  </mergeCell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zoomScale="90" zoomScaleNormal="90" workbookViewId="0">
      <selection activeCell="E25" sqref="E25"/>
    </sheetView>
  </sheetViews>
  <sheetFormatPr baseColWidth="10" defaultColWidth="10.85546875" defaultRowHeight="15" x14ac:dyDescent="0.2"/>
  <cols>
    <col min="1" max="1" width="1.42578125" style="1" customWidth="1"/>
    <col min="2" max="2" width="5.85546875" style="1" customWidth="1"/>
    <col min="3" max="3" width="23" style="1" customWidth="1"/>
    <col min="4" max="4" width="15.5703125" style="1" bestFit="1" customWidth="1"/>
    <col min="5" max="5" width="15.85546875" style="1" bestFit="1" customWidth="1"/>
    <col min="6" max="6" width="15.42578125" style="1" bestFit="1" customWidth="1"/>
    <col min="7" max="7" width="15.85546875" style="1" bestFit="1" customWidth="1"/>
    <col min="8" max="8" width="14.85546875" style="1" bestFit="1" customWidth="1"/>
    <col min="9" max="9" width="15.140625" style="1" bestFit="1" customWidth="1"/>
    <col min="10" max="11" width="15.85546875" style="1" bestFit="1" customWidth="1"/>
    <col min="12" max="16384" width="10.85546875" style="1"/>
  </cols>
  <sheetData>
    <row r="1" spans="2:14" x14ac:dyDescent="0.2">
      <c r="F1" s="7" t="s">
        <v>9</v>
      </c>
      <c r="G1" s="7" t="s">
        <v>10</v>
      </c>
    </row>
    <row r="2" spans="2:14" x14ac:dyDescent="0.2">
      <c r="F2" s="7" t="s">
        <v>11</v>
      </c>
      <c r="G2" s="7" t="s">
        <v>12</v>
      </c>
    </row>
    <row r="3" spans="2:14" x14ac:dyDescent="0.2">
      <c r="B3" s="11" t="s">
        <v>5</v>
      </c>
      <c r="C3" s="11" t="s">
        <v>6</v>
      </c>
      <c r="D3" s="11" t="s">
        <v>3</v>
      </c>
      <c r="E3" s="11" t="s">
        <v>4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pans="2:14" x14ac:dyDescent="0.2">
      <c r="B4" s="5"/>
      <c r="C4" s="5" t="str">
        <f>+'Libro Mayor'!B2</f>
        <v>01 Caja</v>
      </c>
      <c r="D4" s="6">
        <f>+'Libro Mayor'!B5</f>
        <v>4000000</v>
      </c>
      <c r="E4" s="6">
        <f>+'Libro Mayor'!C5</f>
        <v>3400000</v>
      </c>
      <c r="F4" s="6">
        <f>+D4-E4</f>
        <v>600000</v>
      </c>
      <c r="G4" s="6"/>
      <c r="H4" s="6">
        <f>+F4</f>
        <v>600000</v>
      </c>
      <c r="I4" s="6"/>
      <c r="J4" s="6"/>
      <c r="K4" s="6"/>
    </row>
    <row r="5" spans="2:14" x14ac:dyDescent="0.2">
      <c r="B5" s="5"/>
      <c r="C5" s="5" t="str">
        <f>+'Libro Mayor'!G2</f>
        <v>02  Existencias</v>
      </c>
      <c r="D5" s="6">
        <f>+'Libro Mayor'!G5</f>
        <v>114500000</v>
      </c>
      <c r="E5" s="6">
        <f>+'Libro Mayor'!H5</f>
        <v>53675824</v>
      </c>
      <c r="F5" s="6">
        <f>+D5-E5</f>
        <v>60824176</v>
      </c>
      <c r="G5" s="6"/>
      <c r="H5" s="6">
        <f>+F5</f>
        <v>60824176</v>
      </c>
      <c r="I5" s="6"/>
      <c r="J5" s="6"/>
      <c r="K5" s="6"/>
    </row>
    <row r="6" spans="2:14" x14ac:dyDescent="0.2">
      <c r="B6" s="5"/>
      <c r="C6" s="5" t="str">
        <f>+'Libro Mayor'!K2</f>
        <v>03 Muebles y útiles</v>
      </c>
      <c r="D6" s="6">
        <f>+'Libro Mayor'!K5</f>
        <v>1050000</v>
      </c>
      <c r="E6" s="6">
        <v>0</v>
      </c>
      <c r="F6" s="6">
        <f>+D6-E6</f>
        <v>1050000</v>
      </c>
      <c r="G6" s="6"/>
      <c r="H6" s="6">
        <f>+F6</f>
        <v>1050000</v>
      </c>
      <c r="I6" s="6"/>
      <c r="J6" s="6"/>
      <c r="K6" s="6"/>
    </row>
    <row r="7" spans="2:14" x14ac:dyDescent="0.2">
      <c r="B7" s="5"/>
      <c r="C7" s="5" t="str">
        <f>+'Libro Mayor'!B9</f>
        <v>04 Letras por pagar</v>
      </c>
      <c r="D7" s="6">
        <f>+'Libro Mayor'!B16</f>
        <v>1000000</v>
      </c>
      <c r="E7" s="6">
        <f>+'Libro Mayor'!C16</f>
        <v>1500000</v>
      </c>
      <c r="F7" s="6"/>
      <c r="G7" s="6">
        <f>+E7-D7</f>
        <v>500000</v>
      </c>
      <c r="H7" s="6"/>
      <c r="I7" s="6">
        <f>+G7</f>
        <v>500000</v>
      </c>
      <c r="J7" s="6"/>
      <c r="K7" s="6"/>
    </row>
    <row r="8" spans="2:14" x14ac:dyDescent="0.2">
      <c r="B8" s="5"/>
      <c r="C8" s="5" t="str">
        <f>+'Libro Mayor'!G9</f>
        <v>05 Capital</v>
      </c>
      <c r="D8" s="6">
        <f>+'Libro Mayor'!G16</f>
        <v>0</v>
      </c>
      <c r="E8" s="6">
        <f>+'Libro Mayor'!H16</f>
        <v>73550000</v>
      </c>
      <c r="F8" s="6"/>
      <c r="G8" s="6">
        <f>+E8</f>
        <v>73550000</v>
      </c>
      <c r="H8" s="6"/>
      <c r="I8" s="6">
        <f>+G8</f>
        <v>73550000</v>
      </c>
      <c r="J8" s="6"/>
      <c r="K8" s="6"/>
    </row>
    <row r="9" spans="2:14" x14ac:dyDescent="0.2">
      <c r="B9" s="5"/>
      <c r="C9" s="5" t="str">
        <f>+'Libro Mayor'!K9</f>
        <v>06 Banco Estado</v>
      </c>
      <c r="D9" s="6">
        <f>+'Libro Mayor'!K16</f>
        <v>103790000</v>
      </c>
      <c r="E9" s="6">
        <f>+'Libro Mayor'!L16</f>
        <v>33097500</v>
      </c>
      <c r="F9" s="6">
        <f>+D9-E9</f>
        <v>70692500</v>
      </c>
      <c r="G9" s="6"/>
      <c r="H9" s="6">
        <f>+F9</f>
        <v>70692500</v>
      </c>
      <c r="I9" s="6"/>
      <c r="J9" s="6"/>
      <c r="K9" s="6"/>
    </row>
    <row r="10" spans="2:14" x14ac:dyDescent="0.2">
      <c r="B10" s="5"/>
      <c r="C10" s="5" t="str">
        <f>+'Libro Mayor'!B20</f>
        <v>07 Arriendos</v>
      </c>
      <c r="D10" s="6">
        <f>+'Libro Mayor'!B25</f>
        <v>1000000</v>
      </c>
      <c r="E10" s="6">
        <f>+'Libro Mayor'!C25</f>
        <v>0</v>
      </c>
      <c r="F10" s="6">
        <f>+D10</f>
        <v>1000000</v>
      </c>
      <c r="G10" s="6"/>
      <c r="H10" s="6"/>
      <c r="I10" s="6"/>
      <c r="J10" s="6">
        <f>+F10</f>
        <v>1000000</v>
      </c>
      <c r="K10" s="6"/>
    </row>
    <row r="11" spans="2:14" x14ac:dyDescent="0.2">
      <c r="B11" s="5"/>
      <c r="C11" s="5" t="str">
        <f>+'Libro Mayor'!G20</f>
        <v>08 Clientes</v>
      </c>
      <c r="D11" s="6">
        <f>+'Libro Mayor'!G25</f>
        <v>123165000</v>
      </c>
      <c r="E11" s="6">
        <f>+'Libro Mayor'!H25</f>
        <v>96390000</v>
      </c>
      <c r="F11" s="6">
        <f>+D11-E11</f>
        <v>26775000</v>
      </c>
      <c r="G11" s="6"/>
      <c r="H11" s="6">
        <f>+F11</f>
        <v>26775000</v>
      </c>
      <c r="I11" s="6"/>
      <c r="J11" s="6"/>
      <c r="K11" s="6"/>
    </row>
    <row r="12" spans="2:14" x14ac:dyDescent="0.2">
      <c r="B12" s="5"/>
      <c r="C12" s="5" t="str">
        <f>+'Libro Mayor'!K20</f>
        <v>09 Venta</v>
      </c>
      <c r="D12" s="6">
        <f>+'Libro Mayor'!K25</f>
        <v>0</v>
      </c>
      <c r="E12" s="6">
        <f>+'Libro Mayor'!L25</f>
        <v>103500000</v>
      </c>
      <c r="F12" s="6"/>
      <c r="G12" s="6">
        <f>+E12</f>
        <v>103500000</v>
      </c>
      <c r="H12" s="6"/>
      <c r="I12" s="6"/>
      <c r="J12" s="6"/>
      <c r="K12" s="6">
        <f>+G12</f>
        <v>103500000</v>
      </c>
    </row>
    <row r="13" spans="2:14" x14ac:dyDescent="0.2">
      <c r="B13" s="5"/>
      <c r="C13" s="5" t="str">
        <f>+'Libro Mayor'!B29</f>
        <v>10 IVA DF</v>
      </c>
      <c r="D13" s="6">
        <f>+'Libro Mayor'!B34</f>
        <v>0</v>
      </c>
      <c r="E13" s="6">
        <f>+'Libro Mayor'!C34</f>
        <v>19665000</v>
      </c>
      <c r="F13" s="6"/>
      <c r="G13" s="6">
        <f>+E13</f>
        <v>19665000</v>
      </c>
      <c r="H13" s="6"/>
      <c r="I13" s="6">
        <f>+G13</f>
        <v>19665000</v>
      </c>
      <c r="J13" s="6"/>
      <c r="K13" s="6"/>
    </row>
    <row r="14" spans="2:14" x14ac:dyDescent="0.2">
      <c r="B14" s="5"/>
      <c r="C14" s="5" t="str">
        <f>+'Libro Mayor'!G29</f>
        <v>11 IVA CF</v>
      </c>
      <c r="D14" s="6">
        <f>+'Libro Mayor'!G34</f>
        <v>8455000</v>
      </c>
      <c r="E14" s="6"/>
      <c r="F14" s="6">
        <f>+D14</f>
        <v>8455000</v>
      </c>
      <c r="G14" s="6"/>
      <c r="H14" s="6">
        <f>+F14</f>
        <v>8455000</v>
      </c>
      <c r="J14" s="6"/>
      <c r="K14" s="6"/>
    </row>
    <row r="15" spans="2:14" x14ac:dyDescent="0.2">
      <c r="B15" s="5"/>
      <c r="C15" s="5" t="str">
        <f>+'Libro Mayor'!K29</f>
        <v>12 Proveedores</v>
      </c>
      <c r="D15" s="6">
        <f>+'Libro Mayor'!K34</f>
        <v>26477500</v>
      </c>
      <c r="E15" s="6">
        <f>+'Libro Mayor'!L34</f>
        <v>52955000</v>
      </c>
      <c r="F15" s="6"/>
      <c r="G15" s="6">
        <f>+E15-D15</f>
        <v>26477500</v>
      </c>
      <c r="H15" s="6"/>
      <c r="I15" s="6">
        <f>+G15</f>
        <v>26477500</v>
      </c>
      <c r="J15" s="6"/>
      <c r="K15" s="6"/>
    </row>
    <row r="16" spans="2:14" x14ac:dyDescent="0.2">
      <c r="B16" s="5"/>
      <c r="C16" s="5" t="str">
        <f>+'Libro Mayor'!B38</f>
        <v>13 Préstamos</v>
      </c>
      <c r="D16" s="6">
        <f>+'Libro Mayor'!B41</f>
        <v>0</v>
      </c>
      <c r="E16" s="6">
        <f>+'Libro Mayor'!C41</f>
        <v>5000000</v>
      </c>
      <c r="F16" s="6"/>
      <c r="G16" s="6">
        <f>+E16</f>
        <v>5000000</v>
      </c>
      <c r="H16" s="6"/>
      <c r="I16" s="6">
        <f>+G16</f>
        <v>5000000</v>
      </c>
      <c r="J16" s="6"/>
      <c r="K16" s="6"/>
      <c r="N16" s="6"/>
    </row>
    <row r="17" spans="2:11" x14ac:dyDescent="0.2">
      <c r="B17" s="5"/>
      <c r="C17" s="5" t="str">
        <f>+'Libro Mayor'!G38</f>
        <v>14 Remuneraciones</v>
      </c>
      <c r="D17" s="6">
        <f>+'Libro Mayor'!G41</f>
        <v>5000000</v>
      </c>
      <c r="E17" s="6"/>
      <c r="F17" s="6">
        <f>+D17</f>
        <v>5000000</v>
      </c>
      <c r="G17" s="6"/>
      <c r="H17" s="6"/>
      <c r="I17" s="6"/>
      <c r="J17" s="6">
        <f>+F17</f>
        <v>5000000</v>
      </c>
      <c r="K17" s="6"/>
    </row>
    <row r="18" spans="2:11" x14ac:dyDescent="0.2">
      <c r="B18" s="5"/>
      <c r="C18" s="5" t="str">
        <f>+'Libro Mayor'!K38</f>
        <v>15  Gastos Generales</v>
      </c>
      <c r="D18" s="6">
        <f>+'Libro Mayor'!K41</f>
        <v>620000</v>
      </c>
      <c r="E18" s="6"/>
      <c r="F18" s="6">
        <f>+D18</f>
        <v>620000</v>
      </c>
      <c r="G18" s="6"/>
      <c r="H18" s="6"/>
      <c r="I18" s="6"/>
      <c r="J18" s="6">
        <f>+F18</f>
        <v>620000</v>
      </c>
      <c r="K18" s="6"/>
    </row>
    <row r="19" spans="2:11" x14ac:dyDescent="0.2">
      <c r="B19" s="5"/>
      <c r="C19" s="5" t="str">
        <f>+'Libro Mayor'!B45</f>
        <v>16 Costo de Venta</v>
      </c>
      <c r="D19" s="6">
        <f>+'Libro Mayor'!B48</f>
        <v>53675824</v>
      </c>
      <c r="E19" s="6"/>
      <c r="F19" s="6">
        <f>+D19</f>
        <v>53675824</v>
      </c>
      <c r="G19" s="6"/>
      <c r="H19" s="6"/>
      <c r="I19" s="6"/>
      <c r="J19" s="6">
        <f>+F19</f>
        <v>53675824</v>
      </c>
      <c r="K19" s="6"/>
    </row>
    <row r="20" spans="2:11" x14ac:dyDescent="0.2">
      <c r="B20" s="5"/>
      <c r="C20" s="5"/>
      <c r="D20" s="6">
        <f>SUM(D4:D19)</f>
        <v>442733324</v>
      </c>
      <c r="E20" s="6">
        <f t="shared" ref="E20:K20" si="0">SUM(E4:E19)</f>
        <v>442733324</v>
      </c>
      <c r="F20" s="6">
        <f t="shared" si="0"/>
        <v>228692500</v>
      </c>
      <c r="G20" s="6">
        <f t="shared" si="0"/>
        <v>228692500</v>
      </c>
      <c r="H20" s="6">
        <f t="shared" si="0"/>
        <v>168396676</v>
      </c>
      <c r="I20" s="6">
        <f t="shared" si="0"/>
        <v>125192500</v>
      </c>
      <c r="J20" s="6">
        <f t="shared" si="0"/>
        <v>60295824</v>
      </c>
      <c r="K20" s="6">
        <f t="shared" si="0"/>
        <v>103500000</v>
      </c>
    </row>
    <row r="21" spans="2:11" x14ac:dyDescent="0.2">
      <c r="B21" s="5"/>
      <c r="C21" s="5"/>
      <c r="D21" s="6"/>
      <c r="E21" s="6"/>
      <c r="F21" s="6"/>
      <c r="G21" s="6"/>
      <c r="H21" s="6"/>
      <c r="I21" s="6">
        <f>+J21</f>
        <v>43204176</v>
      </c>
      <c r="J21" s="6">
        <f>+K20-J20</f>
        <v>43204176</v>
      </c>
      <c r="K21" s="6"/>
    </row>
    <row r="22" spans="2:11" x14ac:dyDescent="0.2">
      <c r="B22" s="5"/>
      <c r="C22" s="5"/>
      <c r="D22" s="6">
        <f>+D20</f>
        <v>442733324</v>
      </c>
      <c r="E22" s="6">
        <f>+E20</f>
        <v>442733324</v>
      </c>
      <c r="F22" s="6">
        <f>+F20</f>
        <v>228692500</v>
      </c>
      <c r="G22" s="6">
        <f>+G20</f>
        <v>228692500</v>
      </c>
      <c r="H22" s="6">
        <f>+H20</f>
        <v>168396676</v>
      </c>
      <c r="I22" s="6">
        <f>+I20+I21</f>
        <v>168396676</v>
      </c>
      <c r="J22" s="6">
        <f>+J20+J21</f>
        <v>103500000</v>
      </c>
      <c r="K22" s="6">
        <f>+K20</f>
        <v>103500000</v>
      </c>
    </row>
    <row r="23" spans="2:11" x14ac:dyDescent="0.2">
      <c r="E23" s="9">
        <f>+E20-D20</f>
        <v>0</v>
      </c>
    </row>
    <row r="24" spans="2:11" x14ac:dyDescent="0.2">
      <c r="I24" s="9">
        <f>+H22-I22</f>
        <v>0</v>
      </c>
    </row>
  </sheetData>
  <pageMargins left="0.70866141732283472" right="0.70866141732283472" top="0.74803149606299213" bottom="0.74803149606299213" header="0.31496062992125984" footer="0.31496062992125984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</vt:lpstr>
      <vt:lpstr>Tarjeta Existencia</vt:lpstr>
      <vt:lpstr>Libro Mayor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cfilgueira</dc:creator>
  <cp:lastModifiedBy>Alumno</cp:lastModifiedBy>
  <cp:lastPrinted>2022-09-27T19:22:40Z</cp:lastPrinted>
  <dcterms:created xsi:type="dcterms:W3CDTF">2020-04-13T13:43:42Z</dcterms:created>
  <dcterms:modified xsi:type="dcterms:W3CDTF">2025-05-27T19:15:29Z</dcterms:modified>
</cp:coreProperties>
</file>