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08b03ea577e69e87/Desktop/"/>
    </mc:Choice>
  </mc:AlternateContent>
  <xr:revisionPtr revIDLastSave="13" documentId="8_{0F47A76B-8126-45AD-8F12-7BBB7DCD4325}" xr6:coauthVersionLast="47" xr6:coauthVersionMax="47" xr10:uidLastSave="{86F55A6B-7B20-43B1-8887-9C38D795616E}"/>
  <bookViews>
    <workbookView xWindow="-98" yWindow="-98" windowWidth="21795" windowHeight="12975" xr2:uid="{00000000-000D-0000-FFFF-FFFF00000000}"/>
  </bookViews>
  <sheets>
    <sheet name="Libro Diario" sheetId="1" r:id="rId1"/>
    <sheet name="Libro Mayor" sheetId="2" r:id="rId2"/>
    <sheet name="Tarjeta Existencia" sheetId="3" r:id="rId3"/>
    <sheet name="Balanc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5" i="1" l="1"/>
  <c r="J98" i="1"/>
  <c r="H27" i="1"/>
  <c r="I23" i="1"/>
  <c r="I22" i="1"/>
  <c r="H21" i="1"/>
  <c r="J101" i="1"/>
  <c r="J100" i="1"/>
  <c r="K21" i="3"/>
  <c r="H103" i="1"/>
  <c r="H17" i="3"/>
  <c r="H15" i="3"/>
  <c r="H21" i="3"/>
  <c r="F88" i="1"/>
  <c r="F76" i="1"/>
  <c r="B9" i="2" s="1"/>
  <c r="B11" i="2" s="1"/>
  <c r="F43" i="1"/>
  <c r="F44" i="1" s="1"/>
  <c r="G27" i="2" s="1"/>
  <c r="G29" i="2" s="1"/>
  <c r="H30" i="2" s="1"/>
  <c r="F6" i="1"/>
  <c r="G3" i="2" s="1"/>
  <c r="G33" i="1"/>
  <c r="M20" i="2" s="1"/>
  <c r="G22" i="1"/>
  <c r="J22" i="1"/>
  <c r="G18" i="1"/>
  <c r="C4" i="2" s="1"/>
  <c r="F12" i="1"/>
  <c r="L9" i="2" s="1"/>
  <c r="N12" i="2"/>
  <c r="G11" i="2"/>
  <c r="A41" i="2"/>
  <c r="B40" i="2"/>
  <c r="D93" i="1"/>
  <c r="K35" i="2"/>
  <c r="L34" i="2"/>
  <c r="G89" i="1"/>
  <c r="M12" i="2" s="1"/>
  <c r="N11" i="2"/>
  <c r="G35" i="2"/>
  <c r="G37" i="2" s="1"/>
  <c r="H38" i="2" s="1"/>
  <c r="F35" i="2"/>
  <c r="G34" i="2"/>
  <c r="G85" i="1"/>
  <c r="M11" i="2" s="1"/>
  <c r="C35" i="2"/>
  <c r="C37" i="2" s="1"/>
  <c r="B38" i="2" s="1"/>
  <c r="D35" i="2"/>
  <c r="L14" i="2"/>
  <c r="K14" i="2"/>
  <c r="B34" i="2"/>
  <c r="N10" i="2"/>
  <c r="A9" i="2"/>
  <c r="C76" i="1"/>
  <c r="I22" i="2"/>
  <c r="K13" i="2"/>
  <c r="D30" i="2"/>
  <c r="M22" i="2"/>
  <c r="N22" i="2"/>
  <c r="F22" i="2"/>
  <c r="G68" i="1"/>
  <c r="C30" i="2" s="1"/>
  <c r="I21" i="2"/>
  <c r="K12" i="2"/>
  <c r="F61" i="1"/>
  <c r="G62" i="1" s="1"/>
  <c r="H21" i="2" s="1"/>
  <c r="D29" i="2"/>
  <c r="N21" i="2"/>
  <c r="G21" i="2"/>
  <c r="F21" i="2"/>
  <c r="G56" i="1"/>
  <c r="M21" i="2" s="1"/>
  <c r="N9" i="2"/>
  <c r="K27" i="2"/>
  <c r="C50" i="1"/>
  <c r="N27" i="2"/>
  <c r="L26" i="2"/>
  <c r="F27" i="2"/>
  <c r="G26" i="2"/>
  <c r="F4" i="2"/>
  <c r="C43" i="1"/>
  <c r="G16" i="3"/>
  <c r="K43" i="1" s="1"/>
  <c r="G6" i="3"/>
  <c r="J43" i="1" s="1"/>
  <c r="I20" i="2"/>
  <c r="K11" i="2"/>
  <c r="D28" i="2"/>
  <c r="N20" i="2"/>
  <c r="F20" i="2"/>
  <c r="B39" i="1"/>
  <c r="B62" i="1" s="1"/>
  <c r="B72" i="1" s="1"/>
  <c r="B38" i="1"/>
  <c r="B61" i="1" s="1"/>
  <c r="B71" i="1" s="1"/>
  <c r="D15" i="3"/>
  <c r="D34" i="1"/>
  <c r="D57" i="1" s="1"/>
  <c r="D68" i="1" s="1"/>
  <c r="D33" i="1"/>
  <c r="D56" i="1" s="1"/>
  <c r="D67" i="1" s="1"/>
  <c r="C32" i="1"/>
  <c r="C55" i="1" s="1"/>
  <c r="D62" i="1" s="1"/>
  <c r="D72" i="1" s="1"/>
  <c r="B34" i="1"/>
  <c r="B57" i="1" s="1"/>
  <c r="B68" i="1" s="1"/>
  <c r="B33" i="1"/>
  <c r="B56" i="1" s="1"/>
  <c r="B67" i="1" s="1"/>
  <c r="B32" i="1"/>
  <c r="B55" i="1" s="1"/>
  <c r="B66" i="1" s="1"/>
  <c r="I19" i="2"/>
  <c r="K10" i="2"/>
  <c r="D28" i="1"/>
  <c r="D39" i="1" s="1"/>
  <c r="C27" i="1"/>
  <c r="C38" i="1" s="1"/>
  <c r="D27" i="2"/>
  <c r="B26" i="2"/>
  <c r="N19" i="2"/>
  <c r="L18" i="2"/>
  <c r="F19" i="2"/>
  <c r="G18" i="2"/>
  <c r="D5" i="3"/>
  <c r="D4" i="2"/>
  <c r="B19" i="2"/>
  <c r="B21" i="2" s="1"/>
  <c r="C22" i="2" s="1"/>
  <c r="A19" i="2"/>
  <c r="B18" i="2"/>
  <c r="D3" i="2"/>
  <c r="K9" i="2"/>
  <c r="L8" i="2"/>
  <c r="D13" i="1"/>
  <c r="D18" i="1" s="1"/>
  <c r="I9" i="2"/>
  <c r="G8" i="2"/>
  <c r="C9" i="2"/>
  <c r="C11" i="2" s="1"/>
  <c r="D9" i="2"/>
  <c r="B8" i="2"/>
  <c r="K3" i="2"/>
  <c r="L2" i="2"/>
  <c r="F3" i="2"/>
  <c r="A3" i="2"/>
  <c r="G2" i="2"/>
  <c r="B3" i="2"/>
  <c r="B5" i="2" s="1"/>
  <c r="B2" i="2"/>
  <c r="F7" i="1"/>
  <c r="L3" i="2" s="1"/>
  <c r="L5" i="2" s="1"/>
  <c r="M6" i="2" s="1"/>
  <c r="G14" i="3"/>
  <c r="I14" i="3" s="1"/>
  <c r="E14" i="3"/>
  <c r="G4" i="3"/>
  <c r="I4" i="3" s="1"/>
  <c r="E4" i="3"/>
  <c r="J108" i="1" l="1"/>
  <c r="J110" i="1" s="1"/>
  <c r="G77" i="1"/>
  <c r="M10" i="2" s="1"/>
  <c r="L12" i="2"/>
  <c r="G13" i="1"/>
  <c r="C3" i="2" s="1"/>
  <c r="C5" i="2" s="1"/>
  <c r="L35" i="2"/>
  <c r="L37" i="2" s="1"/>
  <c r="G9" i="1"/>
  <c r="E5" i="3"/>
  <c r="E6" i="3" s="1"/>
  <c r="E7" i="3" s="1"/>
  <c r="G4" i="2"/>
  <c r="G5" i="2" s="1"/>
  <c r="B12" i="2"/>
  <c r="C61" i="1"/>
  <c r="C71" i="1" s="1"/>
  <c r="D77" i="1" s="1"/>
  <c r="C80" i="1" s="1"/>
  <c r="D85" i="1" s="1"/>
  <c r="D89" i="1" s="1"/>
  <c r="D51" i="1"/>
  <c r="G34" i="1"/>
  <c r="C28" i="2" s="1"/>
  <c r="G45" i="1"/>
  <c r="G57" i="1"/>
  <c r="C29" i="2" s="1"/>
  <c r="F66" i="1"/>
  <c r="F71" i="1" s="1"/>
  <c r="G72" i="1" s="1"/>
  <c r="C66" i="1"/>
  <c r="G23" i="1"/>
  <c r="C27" i="2" s="1"/>
  <c r="M19" i="2"/>
  <c r="M23" i="2" s="1"/>
  <c r="E15" i="3"/>
  <c r="E16" i="3" s="1"/>
  <c r="E17" i="3" s="1"/>
  <c r="J4" i="3"/>
  <c r="H5" i="3" s="1"/>
  <c r="J14" i="3"/>
  <c r="I15" i="3" s="1"/>
  <c r="L43" i="1"/>
  <c r="F32" i="1" l="1"/>
  <c r="F38" i="1" s="1"/>
  <c r="C6" i="2"/>
  <c r="M38" i="2"/>
  <c r="L24" i="2"/>
  <c r="C31" i="2"/>
  <c r="I5" i="3"/>
  <c r="I6" i="3" s="1"/>
  <c r="H9" i="2"/>
  <c r="H11" i="2" s="1"/>
  <c r="G22" i="2"/>
  <c r="F21" i="1"/>
  <c r="G20" i="2"/>
  <c r="F50" i="1"/>
  <c r="M27" i="2"/>
  <c r="M29" i="2" s="1"/>
  <c r="J15" i="3"/>
  <c r="I16" i="3"/>
  <c r="B32" i="2" l="1"/>
  <c r="J5" i="3"/>
  <c r="G12" i="2"/>
  <c r="F27" i="1"/>
  <c r="G19" i="2"/>
  <c r="G23" i="2" s="1"/>
  <c r="L27" i="2"/>
  <c r="L29" i="2" s="1"/>
  <c r="G51" i="1"/>
  <c r="M9" i="2" s="1"/>
  <c r="M15" i="2" s="1"/>
  <c r="L11" i="2"/>
  <c r="G39" i="1"/>
  <c r="H20" i="2" s="1"/>
  <c r="L13" i="2"/>
  <c r="H22" i="2"/>
  <c r="J6" i="3"/>
  <c r="H7" i="3" s="1"/>
  <c r="J16" i="3"/>
  <c r="I17" i="3" s="1"/>
  <c r="J17" i="3" s="1"/>
  <c r="L30" i="2" l="1"/>
  <c r="I7" i="3"/>
  <c r="J7" i="3" s="1"/>
  <c r="F92" i="1"/>
  <c r="L10" i="2"/>
  <c r="L15" i="2" s="1"/>
  <c r="G28" i="1"/>
  <c r="G93" i="1" l="1"/>
  <c r="H3" i="2" s="1"/>
  <c r="H5" i="2" s="1"/>
  <c r="B41" i="2"/>
  <c r="B43" i="2" s="1"/>
  <c r="H19" i="2"/>
  <c r="H23" i="2" s="1"/>
  <c r="M16" i="2"/>
  <c r="F96" i="1"/>
  <c r="G96" i="1" l="1"/>
  <c r="G98" i="1" s="1"/>
  <c r="H24" i="2"/>
  <c r="C44" i="2"/>
  <c r="H6" i="2"/>
</calcChain>
</file>

<file path=xl/sharedStrings.xml><?xml version="1.0" encoding="utf-8"?>
<sst xmlns="http://schemas.openxmlformats.org/spreadsheetml/2006/main" count="192" uniqueCount="87">
  <si>
    <t>Fecha</t>
  </si>
  <si>
    <t xml:space="preserve">Detalle </t>
  </si>
  <si>
    <t>Debe</t>
  </si>
  <si>
    <t>Haber</t>
  </si>
  <si>
    <t>Unidades</t>
  </si>
  <si>
    <t>Entradas</t>
  </si>
  <si>
    <t>Salidas</t>
  </si>
  <si>
    <t>Saldos</t>
  </si>
  <si>
    <t>Precio</t>
  </si>
  <si>
    <t>Compra</t>
  </si>
  <si>
    <t>Valores</t>
  </si>
  <si>
    <t>Observaciones</t>
  </si>
  <si>
    <t>Cuenta</t>
  </si>
  <si>
    <t>Deudor</t>
  </si>
  <si>
    <t>Acreedor</t>
  </si>
  <si>
    <t>Activo</t>
  </si>
  <si>
    <t>Pasivo</t>
  </si>
  <si>
    <t>Pérdida</t>
  </si>
  <si>
    <t>Ganancia</t>
  </si>
  <si>
    <t>-</t>
  </si>
  <si>
    <t>10.01</t>
  </si>
  <si>
    <t>01 Caja</t>
  </si>
  <si>
    <t>02 Mercadería</t>
  </si>
  <si>
    <t>Detalle "Radios"</t>
  </si>
  <si>
    <t>Detalle "Televisores"</t>
  </si>
  <si>
    <t>Inicial</t>
  </si>
  <si>
    <t>03 Muebles y Útiles</t>
  </si>
  <si>
    <t>04 Letras por Pagar</t>
  </si>
  <si>
    <t>05 Capital</t>
  </si>
  <si>
    <t>Glosa: Inicio de actividades</t>
  </si>
  <si>
    <t>12.01</t>
  </si>
  <si>
    <t>06 Banco Estado</t>
  </si>
  <si>
    <t>Glosa: apertura cuenta corriente del 60%</t>
  </si>
  <si>
    <t>del efectivo (4.000.000 x 60% = 2.400.000)</t>
  </si>
  <si>
    <t>13.01</t>
  </si>
  <si>
    <t>Gasto</t>
  </si>
  <si>
    <t>07 Arriendo</t>
  </si>
  <si>
    <t>Glosa: pago de arriendo en efectivo (caja)</t>
  </si>
  <si>
    <t>14.01</t>
  </si>
  <si>
    <t>08 Clientes</t>
  </si>
  <si>
    <t>09 Venta</t>
  </si>
  <si>
    <t>10 IVA DF</t>
  </si>
  <si>
    <t>Glosa: venta 60% de radios en valor neto de</t>
  </si>
  <si>
    <t>Venta 60%</t>
  </si>
  <si>
    <t xml:space="preserve">$60.000 (600 radios x 60.000 = 36.000.000) </t>
  </si>
  <si>
    <t>Glosa:se paga el 80% con transferencia</t>
  </si>
  <si>
    <t>Glosa: venta 50% TV a valor neto $150.000</t>
  </si>
  <si>
    <t>Venta 50%</t>
  </si>
  <si>
    <t>(250 TV x $150.000 = 37.500.000)</t>
  </si>
  <si>
    <t>( 42.840.000 x 80% = 34.272.000)</t>
  </si>
  <si>
    <t>(44.625.000 x 80% = 35.700.000)</t>
  </si>
  <si>
    <t>15.01</t>
  </si>
  <si>
    <t>compra</t>
  </si>
  <si>
    <t>11 IVA CF</t>
  </si>
  <si>
    <t>12 Proveedores</t>
  </si>
  <si>
    <t>Glosa: compra 300 radios $35.000 c/u &amp;</t>
  </si>
  <si>
    <t>400 TV en $85.000 c/u</t>
  </si>
  <si>
    <t>Tarjeta 1</t>
  </si>
  <si>
    <t>Tarjeta 2</t>
  </si>
  <si>
    <t>Total</t>
  </si>
  <si>
    <t>Glosa: pago 50% con transferencia</t>
  </si>
  <si>
    <t xml:space="preserve">Venta 100 </t>
  </si>
  <si>
    <t xml:space="preserve">Glosa:venta 100 radios en valor bruto </t>
  </si>
  <si>
    <t>Glosa:pago 90% con transferencia</t>
  </si>
  <si>
    <t>Venta 150 TV</t>
  </si>
  <si>
    <t>16.01</t>
  </si>
  <si>
    <t>Glosa:pago 70% con transferencia</t>
  </si>
  <si>
    <t>18.01</t>
  </si>
  <si>
    <t>25.01</t>
  </si>
  <si>
    <t>13 Préstamo Bancario</t>
  </si>
  <si>
    <t>Glosa: tramita préstamo bancario</t>
  </si>
  <si>
    <t>31.01</t>
  </si>
  <si>
    <t>14 Remuneraciones</t>
  </si>
  <si>
    <t>Glosa: Pago de remuneraciones</t>
  </si>
  <si>
    <t>Glosa: pago, luz, fono y agua</t>
  </si>
  <si>
    <t>15 Gastos Básicos</t>
  </si>
  <si>
    <t>16 Costo de Venta</t>
  </si>
  <si>
    <t>Glosa:Costo de Venta</t>
  </si>
  <si>
    <t>SD</t>
  </si>
  <si>
    <t>SA</t>
  </si>
  <si>
    <t>(30 x 35.000 + 40 x 85.000) valor neto</t>
  </si>
  <si>
    <t>(5.295.500 x 50% = 2.647.750)</t>
  </si>
  <si>
    <t xml:space="preserve">(714.000 x 90% = 642.600) </t>
  </si>
  <si>
    <t>Glosa: venta 15 tv, valor neto $2.700.000</t>
  </si>
  <si>
    <t>(2.700.000 x 70% = 2.249.100)</t>
  </si>
  <si>
    <t>Glosa: pago de letra N°1 y N°2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</si>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</sst>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&quot;$&quot;\-#,##0"/>
    <numFmt numFmtId="41" formatCode="_ * #,##0_ ;_ * \-#,##0_ ;_ * &quot;-&quot;_ ;_ @_ "/>
    <numFmt numFmtId="164" formatCode="_ * #,##0.00_ ;_ * \-#,##0.00_ ;_ * &quot;-&quot;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sz val="13"/>
      <color theme="1"/>
      <name val="Georgia"/>
      <family val="1"/>
    </font>
    <font>
      <sz val="11"/>
      <color theme="0"/>
      <name val="Georgia"/>
      <family val="1"/>
    </font>
    <font>
      <b/>
      <sz val="11"/>
      <color theme="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3" fillId="2" borderId="1" xfId="0" applyFont="1" applyFill="1" applyBorder="1" applyAlignment="1">
      <alignment horizontal="center"/>
    </xf>
    <xf numFmtId="41" fontId="2" fillId="0" borderId="0" xfId="1" applyFont="1"/>
    <xf numFmtId="41" fontId="3" fillId="2" borderId="1" xfId="1" applyFont="1" applyFill="1" applyBorder="1" applyAlignment="1">
      <alignment horizontal="center"/>
    </xf>
    <xf numFmtId="41" fontId="2" fillId="0" borderId="3" xfId="1" applyFont="1" applyBorder="1"/>
    <xf numFmtId="41" fontId="2" fillId="0" borderId="4" xfId="1" applyFont="1" applyBorder="1"/>
    <xf numFmtId="41" fontId="2" fillId="0" borderId="6" xfId="1" applyFont="1" applyBorder="1"/>
    <xf numFmtId="41" fontId="2" fillId="0" borderId="0" xfId="1" applyFont="1" applyBorder="1"/>
    <xf numFmtId="41" fontId="2" fillId="0" borderId="8" xfId="1" applyFont="1" applyBorder="1"/>
    <xf numFmtId="41" fontId="2" fillId="0" borderId="9" xfId="1" applyFont="1" applyBorder="1"/>
    <xf numFmtId="41" fontId="2" fillId="0" borderId="10" xfId="1" applyFont="1" applyBorder="1"/>
    <xf numFmtId="41" fontId="2" fillId="0" borderId="11" xfId="1" applyFont="1" applyBorder="1"/>
    <xf numFmtId="41" fontId="2" fillId="0" borderId="12" xfId="1" applyFont="1" applyBorder="1"/>
    <xf numFmtId="41" fontId="2" fillId="0" borderId="2" xfId="1" applyFont="1" applyBorder="1"/>
    <xf numFmtId="41" fontId="2" fillId="0" borderId="1" xfId="1" applyFont="1" applyBorder="1"/>
    <xf numFmtId="41" fontId="2" fillId="0" borderId="2" xfId="1" applyFont="1" applyBorder="1" applyAlignment="1">
      <alignment horizontal="center"/>
    </xf>
    <xf numFmtId="41" fontId="2" fillId="0" borderId="13" xfId="1" applyFont="1" applyBorder="1" applyAlignment="1">
      <alignment horizontal="center"/>
    </xf>
    <xf numFmtId="41" fontId="2" fillId="0" borderId="1" xfId="1" applyFont="1" applyBorder="1" applyAlignment="1">
      <alignment horizontal="center"/>
    </xf>
    <xf numFmtId="41" fontId="2" fillId="0" borderId="15" xfId="1" applyFont="1" applyBorder="1" applyAlignment="1">
      <alignment horizontal="center"/>
    </xf>
    <xf numFmtId="41" fontId="2" fillId="0" borderId="14" xfId="1" applyFont="1" applyBorder="1" applyAlignment="1">
      <alignment horizontal="center"/>
    </xf>
    <xf numFmtId="164" fontId="2" fillId="0" borderId="0" xfId="1" applyNumberFormat="1" applyFont="1"/>
    <xf numFmtId="164" fontId="2" fillId="0" borderId="3" xfId="1" applyNumberFormat="1" applyFont="1" applyBorder="1"/>
    <xf numFmtId="164" fontId="2" fillId="0" borderId="4" xfId="1" applyNumberFormat="1" applyFont="1" applyBorder="1"/>
    <xf numFmtId="0" fontId="4" fillId="0" borderId="0" xfId="0" applyFont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41" fontId="4" fillId="0" borderId="17" xfId="0" applyNumberFormat="1" applyFont="1" applyBorder="1"/>
    <xf numFmtId="0" fontId="4" fillId="0" borderId="0" xfId="0" applyFont="1" applyAlignment="1">
      <alignment horizontal="center"/>
    </xf>
    <xf numFmtId="41" fontId="4" fillId="0" borderId="0" xfId="0" applyNumberFormat="1" applyFont="1"/>
    <xf numFmtId="41" fontId="4" fillId="0" borderId="18" xfId="0" applyNumberFormat="1" applyFont="1" applyBorder="1"/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6" fontId="2" fillId="0" borderId="10" xfId="0" applyNumberFormat="1" applyFont="1" applyBorder="1" applyAlignment="1">
      <alignment horizontal="left"/>
    </xf>
    <xf numFmtId="164" fontId="2" fillId="3" borderId="3" xfId="1" applyNumberFormat="1" applyFont="1" applyFill="1" applyBorder="1"/>
    <xf numFmtId="41" fontId="2" fillId="3" borderId="9" xfId="1" applyFont="1" applyFill="1" applyBorder="1"/>
    <xf numFmtId="41" fontId="2" fillId="3" borderId="8" xfId="1" applyFont="1" applyFill="1" applyBorder="1"/>
    <xf numFmtId="164" fontId="2" fillId="4" borderId="3" xfId="1" applyNumberFormat="1" applyFont="1" applyFill="1" applyBorder="1"/>
    <xf numFmtId="6" fontId="2" fillId="0" borderId="10" xfId="0" applyNumberFormat="1" applyFont="1" applyBorder="1"/>
    <xf numFmtId="41" fontId="2" fillId="3" borderId="1" xfId="1" applyFont="1" applyFill="1" applyBorder="1"/>
    <xf numFmtId="0" fontId="2" fillId="0" borderId="1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4" fillId="0" borderId="19" xfId="0" applyFont="1" applyBorder="1"/>
    <xf numFmtId="41" fontId="4" fillId="0" borderId="16" xfId="0" applyNumberFormat="1" applyFont="1" applyBorder="1"/>
    <xf numFmtId="41" fontId="4" fillId="0" borderId="19" xfId="0" applyNumberFormat="1" applyFont="1" applyBorder="1"/>
    <xf numFmtId="0" fontId="4" fillId="3" borderId="18" xfId="0" applyFont="1" applyFill="1" applyBorder="1" applyAlignment="1">
      <alignment horizontal="center"/>
    </xf>
    <xf numFmtId="41" fontId="4" fillId="3" borderId="0" xfId="0" applyNumberFormat="1" applyFont="1" applyFill="1" applyAlignment="1">
      <alignment horizontal="center"/>
    </xf>
    <xf numFmtId="41" fontId="4" fillId="3" borderId="18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41" fontId="2" fillId="0" borderId="7" xfId="1" applyFont="1" applyBorder="1"/>
    <xf numFmtId="41" fontId="3" fillId="2" borderId="14" xfId="1" applyFont="1" applyFill="1" applyBorder="1" applyAlignment="1">
      <alignment horizontal="center"/>
    </xf>
    <xf numFmtId="41" fontId="3" fillId="2" borderId="15" xfId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41" fontId="2" fillId="0" borderId="5" xfId="1" applyFont="1" applyBorder="1" applyAlignment="1">
      <alignment horizontal="center"/>
    </xf>
    <xf numFmtId="41" fontId="2" fillId="0" borderId="6" xfId="1" applyFont="1" applyBorder="1" applyAlignment="1">
      <alignment horizontal="center"/>
    </xf>
    <xf numFmtId="41" fontId="2" fillId="0" borderId="7" xfId="1" applyFont="1" applyBorder="1" applyAlignment="1">
      <alignment horizontal="center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41" fontId="2" fillId="0" borderId="5" xfId="1" applyFont="1" applyBorder="1" applyAlignment="1">
      <alignment horizontal="center" vertical="center" wrapText="1"/>
    </xf>
    <xf numFmtId="41" fontId="2" fillId="0" borderId="10" xfId="1" applyFont="1" applyBorder="1" applyAlignment="1">
      <alignment horizontal="center" vertical="center" wrapText="1"/>
    </xf>
    <xf numFmtId="41" fontId="5" fillId="4" borderId="0" xfId="1" applyFont="1" applyFill="1"/>
    <xf numFmtId="0" fontId="5" fillId="4" borderId="0" xfId="0" applyFont="1" applyFill="1"/>
    <xf numFmtId="41" fontId="6" fillId="4" borderId="0" xfId="1" applyFont="1" applyFill="1" applyBorder="1" applyAlignment="1">
      <alignment horizontal="center"/>
    </xf>
    <xf numFmtId="41" fontId="5" fillId="4" borderId="0" xfId="1" applyFont="1" applyFill="1" applyBorder="1"/>
    <xf numFmtId="0" fontId="5" fillId="4" borderId="0" xfId="0" applyFont="1" applyFill="1" applyAlignment="1">
      <alignment horizontal="center"/>
    </xf>
    <xf numFmtId="41" fontId="5" fillId="4" borderId="0" xfId="0" applyNumberFormat="1" applyFont="1" applyFill="1"/>
    <xf numFmtId="0" fontId="5" fillId="4" borderId="0" xfId="0" quotePrefix="1" applyFont="1" applyFill="1"/>
    <xf numFmtId="41" fontId="2" fillId="4" borderId="3" xfId="1" applyFont="1" applyFill="1" applyBorder="1"/>
    <xf numFmtId="41" fontId="2" fillId="4" borderId="2" xfId="1" applyFont="1" applyFill="1" applyBorder="1"/>
    <xf numFmtId="41" fontId="2" fillId="4" borderId="13" xfId="1" applyFont="1" applyFill="1" applyBorder="1"/>
    <xf numFmtId="41" fontId="2" fillId="4" borderId="1" xfId="1" applyFont="1" applyFill="1" applyBorder="1"/>
    <xf numFmtId="41" fontId="2" fillId="4" borderId="15" xfId="1" applyFont="1" applyFill="1" applyBorder="1"/>
    <xf numFmtId="41" fontId="2" fillId="4" borderId="0" xfId="1" applyFont="1" applyFill="1" applyBorder="1"/>
    <xf numFmtId="41" fontId="2" fillId="4" borderId="4" xfId="1" applyFont="1" applyFill="1" applyBorder="1"/>
    <xf numFmtId="41" fontId="2" fillId="4" borderId="9" xfId="1" applyFont="1" applyFill="1" applyBorder="1"/>
    <xf numFmtId="41" fontId="2" fillId="4" borderId="14" xfId="1" applyFont="1" applyFill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10"/>
  <sheetViews>
    <sheetView showGridLines="0" tabSelected="1" zoomScale="110" zoomScaleNormal="110" workbookViewId="0">
      <selection activeCell="C15" sqref="C15"/>
    </sheetView>
  </sheetViews>
  <sheetFormatPr baseColWidth="10" defaultColWidth="11.46484375" defaultRowHeight="13.5" x14ac:dyDescent="0.35"/>
  <cols>
    <col min="1" max="1" width="3" style="1" customWidth="1"/>
    <col min="2" max="2" width="11.46484375" style="1"/>
    <col min="3" max="3" width="19.53125" style="1" customWidth="1"/>
    <col min="4" max="4" width="6.46484375" style="1" customWidth="1"/>
    <col min="5" max="5" width="17.86328125" style="1" customWidth="1"/>
    <col min="6" max="7" width="17.53125" style="10" customWidth="1"/>
    <col min="8" max="9" width="17.53125" style="75" customWidth="1"/>
    <col min="10" max="10" width="13.46484375" style="76" bestFit="1" customWidth="1"/>
    <col min="11" max="11" width="13.86328125" style="76" bestFit="1" customWidth="1"/>
    <col min="12" max="12" width="13.6640625" style="76" bestFit="1" customWidth="1"/>
    <col min="13" max="13" width="11.46484375" style="76"/>
    <col min="14" max="16384" width="11.46484375" style="1"/>
  </cols>
  <sheetData>
    <row r="2" spans="2:9" ht="13.9" thickBot="1" x14ac:dyDescent="0.4"/>
    <row r="3" spans="2:9" ht="13.9" thickBot="1" x14ac:dyDescent="0.4">
      <c r="B3" s="9" t="s">
        <v>0</v>
      </c>
      <c r="C3" s="64" t="s">
        <v>1</v>
      </c>
      <c r="D3" s="65"/>
      <c r="E3" s="66"/>
      <c r="F3" s="11" t="s">
        <v>2</v>
      </c>
      <c r="G3" s="11" t="s">
        <v>3</v>
      </c>
      <c r="H3" s="77"/>
      <c r="I3" s="77"/>
    </row>
    <row r="4" spans="2:9" x14ac:dyDescent="0.35">
      <c r="B4" s="39" t="s">
        <v>20</v>
      </c>
      <c r="C4" s="40" t="s">
        <v>19</v>
      </c>
      <c r="D4" s="41">
        <v>1</v>
      </c>
      <c r="E4" s="42" t="s">
        <v>19</v>
      </c>
      <c r="F4" s="21"/>
      <c r="G4" s="21"/>
      <c r="H4" s="78"/>
      <c r="I4" s="78"/>
    </row>
    <row r="5" spans="2:9" x14ac:dyDescent="0.35">
      <c r="B5" s="2" t="s">
        <v>15</v>
      </c>
      <c r="C5" s="4" t="s">
        <v>21</v>
      </c>
      <c r="E5" s="5"/>
      <c r="F5" s="12">
        <v>4000000</v>
      </c>
      <c r="G5" s="12"/>
      <c r="H5" s="78"/>
      <c r="I5" s="78"/>
    </row>
    <row r="6" spans="2:9" x14ac:dyDescent="0.35">
      <c r="B6" s="2" t="s">
        <v>15</v>
      </c>
      <c r="C6" s="4" t="s">
        <v>22</v>
      </c>
      <c r="E6" s="5"/>
      <c r="F6" s="12">
        <f>100*30000+50*80000</f>
        <v>7000000</v>
      </c>
      <c r="G6" s="12"/>
      <c r="H6" s="78"/>
      <c r="I6" s="78"/>
    </row>
    <row r="7" spans="2:9" x14ac:dyDescent="0.35">
      <c r="B7" s="2" t="s">
        <v>15</v>
      </c>
      <c r="C7" s="4" t="s">
        <v>26</v>
      </c>
      <c r="E7" s="5"/>
      <c r="F7" s="12">
        <f>800000+250000</f>
        <v>1050000</v>
      </c>
      <c r="G7" s="12"/>
      <c r="H7" s="78"/>
      <c r="I7" s="78"/>
    </row>
    <row r="8" spans="2:9" x14ac:dyDescent="0.35">
      <c r="B8" s="2" t="s">
        <v>16</v>
      </c>
      <c r="C8" s="4"/>
      <c r="D8" s="1" t="s">
        <v>27</v>
      </c>
      <c r="E8" s="5"/>
      <c r="F8" s="12"/>
      <c r="G8" s="12">
        <v>1500000</v>
      </c>
      <c r="H8" s="78"/>
      <c r="I8" s="78"/>
    </row>
    <row r="9" spans="2:9" x14ac:dyDescent="0.35">
      <c r="B9" s="2" t="s">
        <v>16</v>
      </c>
      <c r="C9" s="4"/>
      <c r="D9" s="1" t="s">
        <v>28</v>
      </c>
      <c r="E9" s="5"/>
      <c r="F9" s="12"/>
      <c r="G9" s="12">
        <f>+F5+F6+F7-G8</f>
        <v>10550000</v>
      </c>
      <c r="H9" s="78"/>
      <c r="I9" s="78"/>
    </row>
    <row r="10" spans="2:9" ht="13.9" thickBot="1" x14ac:dyDescent="0.4">
      <c r="B10" s="3"/>
      <c r="C10" s="6" t="s">
        <v>29</v>
      </c>
      <c r="D10" s="7"/>
      <c r="E10" s="8"/>
      <c r="F10" s="13"/>
      <c r="G10" s="13"/>
      <c r="H10" s="78"/>
      <c r="I10" s="78"/>
    </row>
    <row r="11" spans="2:9" x14ac:dyDescent="0.35">
      <c r="B11" s="39" t="s">
        <v>30</v>
      </c>
      <c r="C11" s="40" t="s">
        <v>19</v>
      </c>
      <c r="D11" s="41">
        <v>2</v>
      </c>
      <c r="E11" s="42" t="s">
        <v>19</v>
      </c>
      <c r="F11" s="21"/>
      <c r="G11" s="21"/>
      <c r="H11" s="78"/>
      <c r="I11" s="78"/>
    </row>
    <row r="12" spans="2:9" x14ac:dyDescent="0.35">
      <c r="B12" s="2" t="s">
        <v>15</v>
      </c>
      <c r="C12" s="4" t="s">
        <v>31</v>
      </c>
      <c r="E12" s="5"/>
      <c r="F12" s="12">
        <f>+F5*0.7</f>
        <v>2800000</v>
      </c>
      <c r="G12" s="12"/>
      <c r="H12" s="78"/>
      <c r="I12" s="78"/>
    </row>
    <row r="13" spans="2:9" x14ac:dyDescent="0.35">
      <c r="B13" s="2" t="s">
        <v>15</v>
      </c>
      <c r="C13" s="4"/>
      <c r="D13" s="1" t="str">
        <f>+C5</f>
        <v>01 Caja</v>
      </c>
      <c r="E13" s="5"/>
      <c r="F13" s="12"/>
      <c r="G13" s="12">
        <f>+F12</f>
        <v>2800000</v>
      </c>
      <c r="H13" s="78"/>
      <c r="I13" s="78"/>
    </row>
    <row r="14" spans="2:9" x14ac:dyDescent="0.35">
      <c r="B14" s="2"/>
      <c r="C14" s="4" t="s">
        <v>32</v>
      </c>
      <c r="E14" s="5"/>
      <c r="F14" s="12"/>
      <c r="G14" s="12"/>
      <c r="H14" s="78"/>
      <c r="I14" s="78"/>
    </row>
    <row r="15" spans="2:9" ht="13.9" thickBot="1" x14ac:dyDescent="0.4">
      <c r="B15" s="3"/>
      <c r="C15" s="6" t="s">
        <v>33</v>
      </c>
      <c r="D15" s="7"/>
      <c r="E15" s="8"/>
      <c r="F15" s="13"/>
      <c r="G15" s="13"/>
      <c r="H15" s="78"/>
      <c r="I15" s="78"/>
    </row>
    <row r="16" spans="2:9" x14ac:dyDescent="0.35">
      <c r="B16" s="39" t="s">
        <v>34</v>
      </c>
      <c r="C16" s="40" t="s">
        <v>19</v>
      </c>
      <c r="D16" s="41">
        <v>3</v>
      </c>
      <c r="E16" s="42" t="s">
        <v>19</v>
      </c>
      <c r="F16" s="21"/>
      <c r="G16" s="21"/>
      <c r="H16" s="78"/>
      <c r="I16" s="78"/>
    </row>
    <row r="17" spans="2:10" x14ac:dyDescent="0.35">
      <c r="B17" s="2" t="s">
        <v>35</v>
      </c>
      <c r="C17" s="4" t="s">
        <v>36</v>
      </c>
      <c r="E17" s="5"/>
      <c r="F17" s="12">
        <v>1200000</v>
      </c>
      <c r="G17" s="12"/>
      <c r="H17" s="78"/>
      <c r="I17" s="78"/>
    </row>
    <row r="18" spans="2:10" x14ac:dyDescent="0.35">
      <c r="B18" s="2" t="s">
        <v>15</v>
      </c>
      <c r="C18" s="4"/>
      <c r="D18" s="1" t="str">
        <f>+D13</f>
        <v>01 Caja</v>
      </c>
      <c r="E18" s="5"/>
      <c r="F18" s="12"/>
      <c r="G18" s="12">
        <f>+F17</f>
        <v>1200000</v>
      </c>
      <c r="H18" s="78"/>
      <c r="I18" s="78"/>
    </row>
    <row r="19" spans="2:10" ht="13.9" thickBot="1" x14ac:dyDescent="0.4">
      <c r="B19" s="3"/>
      <c r="C19" s="6" t="s">
        <v>37</v>
      </c>
      <c r="D19" s="7"/>
      <c r="E19" s="8"/>
      <c r="F19" s="13"/>
      <c r="G19" s="13"/>
      <c r="H19" s="78"/>
      <c r="I19" s="78"/>
    </row>
    <row r="20" spans="2:10" x14ac:dyDescent="0.35">
      <c r="B20" s="39" t="s">
        <v>38</v>
      </c>
      <c r="C20" s="40" t="s">
        <v>19</v>
      </c>
      <c r="D20" s="41">
        <v>4</v>
      </c>
      <c r="E20" s="42" t="s">
        <v>19</v>
      </c>
      <c r="F20" s="21"/>
      <c r="G20" s="21"/>
      <c r="H20" s="78"/>
      <c r="I20" s="78"/>
    </row>
    <row r="21" spans="2:10" x14ac:dyDescent="0.35">
      <c r="B21" s="2" t="s">
        <v>15</v>
      </c>
      <c r="C21" s="4" t="s">
        <v>39</v>
      </c>
      <c r="E21" s="5"/>
      <c r="F21" s="12">
        <f>+G22+G23</f>
        <v>4641000</v>
      </c>
      <c r="G21" s="12"/>
      <c r="H21" s="78">
        <f>+F21+F32</f>
        <v>9252250</v>
      </c>
      <c r="I21" s="78"/>
    </row>
    <row r="22" spans="2:10" x14ac:dyDescent="0.35">
      <c r="B22" s="2" t="s">
        <v>18</v>
      </c>
      <c r="C22" s="4"/>
      <c r="D22" s="1" t="s">
        <v>40</v>
      </c>
      <c r="E22" s="5"/>
      <c r="F22" s="12"/>
      <c r="G22" s="12">
        <f>60*65000</f>
        <v>3900000</v>
      </c>
      <c r="H22" s="78"/>
      <c r="I22" s="78">
        <f>+G22+G33</f>
        <v>7775000</v>
      </c>
      <c r="J22" s="76">
        <f>100*0.6</f>
        <v>60</v>
      </c>
    </row>
    <row r="23" spans="2:10" x14ac:dyDescent="0.35">
      <c r="B23" s="2" t="s">
        <v>16</v>
      </c>
      <c r="C23" s="4"/>
      <c r="D23" s="1" t="s">
        <v>41</v>
      </c>
      <c r="E23" s="5"/>
      <c r="F23" s="12"/>
      <c r="G23" s="12">
        <f>+G22*0.19</f>
        <v>741000</v>
      </c>
      <c r="H23" s="78"/>
      <c r="I23" s="78">
        <f>+G23+G34</f>
        <v>1477250</v>
      </c>
    </row>
    <row r="24" spans="2:10" x14ac:dyDescent="0.35">
      <c r="B24" s="2"/>
      <c r="C24" s="4" t="s">
        <v>42</v>
      </c>
      <c r="E24" s="5"/>
      <c r="F24" s="12"/>
      <c r="G24" s="12"/>
      <c r="H24" s="78"/>
      <c r="I24" s="78"/>
    </row>
    <row r="25" spans="2:10" ht="13.9" thickBot="1" x14ac:dyDescent="0.4">
      <c r="B25" s="3"/>
      <c r="C25" s="43" t="s">
        <v>44</v>
      </c>
      <c r="D25" s="7"/>
      <c r="E25" s="8"/>
      <c r="F25" s="13"/>
      <c r="G25" s="13"/>
      <c r="H25" s="78"/>
      <c r="I25" s="78"/>
    </row>
    <row r="26" spans="2:10" x14ac:dyDescent="0.35">
      <c r="B26" s="39" t="s">
        <v>38</v>
      </c>
      <c r="C26" s="40" t="s">
        <v>19</v>
      </c>
      <c r="D26" s="41">
        <v>5</v>
      </c>
      <c r="E26" s="42" t="s">
        <v>19</v>
      </c>
      <c r="F26" s="21"/>
      <c r="G26" s="21"/>
      <c r="H26" s="78"/>
      <c r="I26" s="78"/>
    </row>
    <row r="27" spans="2:10" x14ac:dyDescent="0.35">
      <c r="B27" s="2" t="s">
        <v>15</v>
      </c>
      <c r="C27" s="4" t="str">
        <f>+C12</f>
        <v>06 Banco Estado</v>
      </c>
      <c r="E27" s="5"/>
      <c r="F27" s="12">
        <f>+F21*0.8</f>
        <v>3712800</v>
      </c>
      <c r="G27" s="12"/>
      <c r="H27" s="78">
        <f>+F27+F38</f>
        <v>7401800</v>
      </c>
      <c r="I27" s="78"/>
    </row>
    <row r="28" spans="2:10" x14ac:dyDescent="0.35">
      <c r="B28" s="2" t="s">
        <v>15</v>
      </c>
      <c r="C28" s="4"/>
      <c r="D28" s="1" t="str">
        <f>+C21</f>
        <v>08 Clientes</v>
      </c>
      <c r="E28" s="5"/>
      <c r="F28" s="12"/>
      <c r="G28" s="12">
        <f>+F27</f>
        <v>3712800</v>
      </c>
      <c r="H28" s="78"/>
      <c r="I28" s="78"/>
    </row>
    <row r="29" spans="2:10" x14ac:dyDescent="0.35">
      <c r="B29" s="2"/>
      <c r="C29" s="4" t="s">
        <v>45</v>
      </c>
      <c r="E29" s="5"/>
      <c r="F29" s="12"/>
      <c r="G29" s="12"/>
      <c r="H29" s="78"/>
      <c r="I29" s="78"/>
    </row>
    <row r="30" spans="2:10" ht="13.9" thickBot="1" x14ac:dyDescent="0.4">
      <c r="B30" s="3"/>
      <c r="C30" s="6" t="s">
        <v>49</v>
      </c>
      <c r="D30" s="7"/>
      <c r="E30" s="8"/>
      <c r="F30" s="13"/>
      <c r="G30" s="13"/>
      <c r="H30" s="78"/>
      <c r="I30" s="78"/>
    </row>
    <row r="31" spans="2:10" x14ac:dyDescent="0.35">
      <c r="B31" s="39" t="s">
        <v>38</v>
      </c>
      <c r="C31" s="40" t="s">
        <v>19</v>
      </c>
      <c r="D31" s="41">
        <v>6</v>
      </c>
      <c r="E31" s="42" t="s">
        <v>19</v>
      </c>
      <c r="F31" s="21"/>
      <c r="G31" s="21"/>
      <c r="H31" s="78"/>
      <c r="I31" s="78"/>
    </row>
    <row r="32" spans="2:10" x14ac:dyDescent="0.35">
      <c r="B32" s="2" t="str">
        <f>+B21</f>
        <v>Activo</v>
      </c>
      <c r="C32" s="4" t="str">
        <f>+C21</f>
        <v>08 Clientes</v>
      </c>
      <c r="E32" s="5"/>
      <c r="F32" s="12">
        <f>+G33+G34</f>
        <v>4611250</v>
      </c>
      <c r="G32" s="12"/>
      <c r="H32" s="78"/>
      <c r="I32" s="78"/>
      <c r="J32" s="76">
        <v>25</v>
      </c>
    </row>
    <row r="33" spans="2:12" x14ac:dyDescent="0.35">
      <c r="B33" s="2" t="str">
        <f>+B22</f>
        <v>Ganancia</v>
      </c>
      <c r="C33" s="4"/>
      <c r="D33" s="1" t="str">
        <f>+D22</f>
        <v>09 Venta</v>
      </c>
      <c r="E33" s="5"/>
      <c r="F33" s="12"/>
      <c r="G33" s="12">
        <f>25*155000</f>
        <v>3875000</v>
      </c>
      <c r="H33" s="78"/>
      <c r="I33" s="78"/>
    </row>
    <row r="34" spans="2:12" x14ac:dyDescent="0.35">
      <c r="B34" s="2" t="str">
        <f>+B23</f>
        <v>Pasivo</v>
      </c>
      <c r="C34" s="4"/>
      <c r="D34" s="1" t="str">
        <f>+D23</f>
        <v>10 IVA DF</v>
      </c>
      <c r="E34" s="5"/>
      <c r="F34" s="12"/>
      <c r="G34" s="12">
        <f>+G33*0.19</f>
        <v>736250</v>
      </c>
      <c r="H34" s="78"/>
      <c r="I34" s="78"/>
    </row>
    <row r="35" spans="2:12" x14ac:dyDescent="0.35">
      <c r="B35" s="2"/>
      <c r="C35" s="4" t="s">
        <v>46</v>
      </c>
      <c r="E35" s="5"/>
      <c r="F35" s="12"/>
      <c r="G35" s="12"/>
      <c r="H35" s="78"/>
      <c r="I35" s="78"/>
    </row>
    <row r="36" spans="2:12" ht="13.9" thickBot="1" x14ac:dyDescent="0.4">
      <c r="B36" s="3"/>
      <c r="C36" s="6" t="s">
        <v>48</v>
      </c>
      <c r="D36" s="7"/>
      <c r="E36" s="8"/>
      <c r="F36" s="13"/>
      <c r="G36" s="13"/>
      <c r="H36" s="78"/>
      <c r="I36" s="78"/>
    </row>
    <row r="37" spans="2:12" x14ac:dyDescent="0.35">
      <c r="B37" s="39" t="s">
        <v>38</v>
      </c>
      <c r="C37" s="40" t="s">
        <v>19</v>
      </c>
      <c r="D37" s="41">
        <v>7</v>
      </c>
      <c r="E37" s="42" t="s">
        <v>19</v>
      </c>
      <c r="F37" s="21"/>
      <c r="G37" s="21"/>
      <c r="H37" s="78"/>
      <c r="I37" s="78"/>
    </row>
    <row r="38" spans="2:12" x14ac:dyDescent="0.35">
      <c r="B38" s="2" t="str">
        <f>+B27</f>
        <v>Activo</v>
      </c>
      <c r="C38" s="4" t="str">
        <f>+C27</f>
        <v>06 Banco Estado</v>
      </c>
      <c r="E38" s="5"/>
      <c r="F38" s="12">
        <f>+F32*0.8</f>
        <v>3689000</v>
      </c>
      <c r="G38" s="12"/>
      <c r="H38" s="78"/>
      <c r="I38" s="78"/>
    </row>
    <row r="39" spans="2:12" x14ac:dyDescent="0.35">
      <c r="B39" s="2" t="str">
        <f>+B28</f>
        <v>Activo</v>
      </c>
      <c r="C39" s="4"/>
      <c r="D39" s="1" t="str">
        <f>+D28</f>
        <v>08 Clientes</v>
      </c>
      <c r="E39" s="5"/>
      <c r="F39" s="12"/>
      <c r="G39" s="12">
        <f>+F38</f>
        <v>3689000</v>
      </c>
      <c r="H39" s="78"/>
      <c r="I39" s="78"/>
    </row>
    <row r="40" spans="2:12" x14ac:dyDescent="0.35">
      <c r="B40" s="2"/>
      <c r="C40" s="4" t="s">
        <v>45</v>
      </c>
      <c r="E40" s="5"/>
      <c r="F40" s="12"/>
      <c r="G40" s="12"/>
      <c r="H40" s="78"/>
      <c r="I40" s="78"/>
    </row>
    <row r="41" spans="2:12" ht="13.9" thickBot="1" x14ac:dyDescent="0.4">
      <c r="B41" s="3"/>
      <c r="C41" s="6" t="s">
        <v>50</v>
      </c>
      <c r="D41" s="7"/>
      <c r="E41" s="8"/>
      <c r="F41" s="13"/>
      <c r="G41" s="13"/>
      <c r="H41" s="78"/>
      <c r="I41" s="78"/>
    </row>
    <row r="42" spans="2:12" x14ac:dyDescent="0.35">
      <c r="B42" s="39" t="s">
        <v>51</v>
      </c>
      <c r="C42" s="40" t="s">
        <v>19</v>
      </c>
      <c r="D42" s="41">
        <v>8</v>
      </c>
      <c r="E42" s="42" t="s">
        <v>19</v>
      </c>
      <c r="F42" s="21"/>
      <c r="G42" s="21"/>
      <c r="H42" s="78"/>
      <c r="I42" s="78"/>
      <c r="J42" s="79" t="s">
        <v>57</v>
      </c>
      <c r="K42" s="79" t="s">
        <v>58</v>
      </c>
      <c r="L42" s="79" t="s">
        <v>59</v>
      </c>
    </row>
    <row r="43" spans="2:12" x14ac:dyDescent="0.35">
      <c r="B43" s="2" t="s">
        <v>15</v>
      </c>
      <c r="C43" s="4" t="str">
        <f>+C6</f>
        <v>02 Mercadería</v>
      </c>
      <c r="E43" s="5"/>
      <c r="F43" s="82">
        <f>30*35000+40*85000</f>
        <v>4450000</v>
      </c>
      <c r="G43" s="12"/>
      <c r="H43" s="78"/>
      <c r="I43" s="78"/>
      <c r="J43" s="80">
        <f>+'Tarjeta Existencia'!G6</f>
        <v>1050000</v>
      </c>
      <c r="K43" s="80">
        <f>+'Tarjeta Existencia'!G16</f>
        <v>3400000</v>
      </c>
      <c r="L43" s="80">
        <f>+K43+J43</f>
        <v>4450000</v>
      </c>
    </row>
    <row r="44" spans="2:12" x14ac:dyDescent="0.35">
      <c r="B44" s="2" t="s">
        <v>15</v>
      </c>
      <c r="C44" s="4" t="s">
        <v>53</v>
      </c>
      <c r="E44" s="5"/>
      <c r="F44" s="12">
        <f>+F43*0.19</f>
        <v>845500</v>
      </c>
      <c r="G44" s="12"/>
      <c r="H44" s="78"/>
      <c r="I44" s="78"/>
    </row>
    <row r="45" spans="2:12" x14ac:dyDescent="0.35">
      <c r="B45" s="2" t="s">
        <v>16</v>
      </c>
      <c r="C45" s="4"/>
      <c r="D45" s="1" t="s">
        <v>54</v>
      </c>
      <c r="E45" s="5"/>
      <c r="F45" s="12"/>
      <c r="G45" s="12">
        <f>+F43+F44</f>
        <v>5295500</v>
      </c>
      <c r="H45" s="78"/>
      <c r="I45" s="78"/>
    </row>
    <row r="46" spans="2:12" x14ac:dyDescent="0.35">
      <c r="B46" s="2"/>
      <c r="C46" s="4" t="s">
        <v>55</v>
      </c>
      <c r="E46" s="5"/>
      <c r="F46" s="12"/>
      <c r="G46" s="12"/>
      <c r="H46" s="78"/>
      <c r="I46" s="78"/>
    </row>
    <row r="47" spans="2:12" x14ac:dyDescent="0.35">
      <c r="B47" s="2"/>
      <c r="C47" s="4" t="s">
        <v>56</v>
      </c>
      <c r="E47" s="5"/>
      <c r="F47" s="12"/>
      <c r="G47" s="12"/>
      <c r="H47" s="78"/>
      <c r="I47" s="78"/>
    </row>
    <row r="48" spans="2:12" ht="13.9" thickBot="1" x14ac:dyDescent="0.4">
      <c r="B48" s="3"/>
      <c r="C48" s="6" t="s">
        <v>80</v>
      </c>
      <c r="D48" s="7"/>
      <c r="E48" s="8"/>
      <c r="F48" s="13"/>
      <c r="G48" s="13"/>
      <c r="H48" s="78"/>
      <c r="I48" s="78"/>
    </row>
    <row r="49" spans="2:9" x14ac:dyDescent="0.35">
      <c r="B49" s="39" t="s">
        <v>51</v>
      </c>
      <c r="C49" s="40" t="s">
        <v>19</v>
      </c>
      <c r="D49" s="41">
        <v>9</v>
      </c>
      <c r="E49" s="42" t="s">
        <v>19</v>
      </c>
      <c r="F49" s="21"/>
      <c r="G49" s="21"/>
      <c r="H49" s="78"/>
      <c r="I49" s="78"/>
    </row>
    <row r="50" spans="2:9" x14ac:dyDescent="0.35">
      <c r="B50" s="2" t="s">
        <v>16</v>
      </c>
      <c r="C50" s="4" t="str">
        <f>+D45</f>
        <v>12 Proveedores</v>
      </c>
      <c r="E50" s="5"/>
      <c r="F50" s="12">
        <f>+G45*0.5</f>
        <v>2647750</v>
      </c>
      <c r="G50" s="12"/>
      <c r="H50" s="78"/>
      <c r="I50" s="78"/>
    </row>
    <row r="51" spans="2:9" x14ac:dyDescent="0.35">
      <c r="B51" s="2" t="s">
        <v>15</v>
      </c>
      <c r="C51" s="4"/>
      <c r="D51" s="1" t="str">
        <f>+C38</f>
        <v>06 Banco Estado</v>
      </c>
      <c r="E51" s="5"/>
      <c r="F51" s="12"/>
      <c r="G51" s="12">
        <f>+F50</f>
        <v>2647750</v>
      </c>
      <c r="H51" s="78"/>
      <c r="I51" s="78"/>
    </row>
    <row r="52" spans="2:9" x14ac:dyDescent="0.35">
      <c r="B52" s="2"/>
      <c r="C52" s="4" t="s">
        <v>60</v>
      </c>
      <c r="E52" s="5"/>
      <c r="F52" s="12"/>
      <c r="G52" s="12"/>
      <c r="H52" s="78"/>
      <c r="I52" s="78"/>
    </row>
    <row r="53" spans="2:9" ht="13.9" thickBot="1" x14ac:dyDescent="0.4">
      <c r="B53" s="3"/>
      <c r="C53" s="6" t="s">
        <v>81</v>
      </c>
      <c r="D53" s="7"/>
      <c r="E53" s="8"/>
      <c r="F53" s="13"/>
      <c r="G53" s="13"/>
      <c r="H53" s="78"/>
      <c r="I53" s="78"/>
    </row>
    <row r="54" spans="2:9" x14ac:dyDescent="0.35">
      <c r="B54" s="39" t="s">
        <v>51</v>
      </c>
      <c r="C54" s="40" t="s">
        <v>19</v>
      </c>
      <c r="D54" s="41">
        <v>10</v>
      </c>
      <c r="E54" s="42" t="s">
        <v>19</v>
      </c>
      <c r="F54" s="21"/>
      <c r="G54" s="21"/>
      <c r="H54" s="78"/>
      <c r="I54" s="78"/>
    </row>
    <row r="55" spans="2:9" x14ac:dyDescent="0.35">
      <c r="B55" s="2" t="str">
        <f>+B32</f>
        <v>Activo</v>
      </c>
      <c r="C55" s="4" t="str">
        <f>+C32</f>
        <v>08 Clientes</v>
      </c>
      <c r="E55" s="5"/>
      <c r="F55" s="12">
        <v>714000</v>
      </c>
      <c r="G55" s="12"/>
      <c r="H55" s="78"/>
      <c r="I55" s="78"/>
    </row>
    <row r="56" spans="2:9" x14ac:dyDescent="0.35">
      <c r="B56" s="2" t="str">
        <f>+B33</f>
        <v>Ganancia</v>
      </c>
      <c r="C56" s="4"/>
      <c r="D56" s="1" t="str">
        <f>+D33</f>
        <v>09 Venta</v>
      </c>
      <c r="E56" s="5"/>
      <c r="F56" s="12"/>
      <c r="G56" s="12">
        <f>+F55/1.19</f>
        <v>600000</v>
      </c>
      <c r="H56" s="78"/>
      <c r="I56" s="78"/>
    </row>
    <row r="57" spans="2:9" x14ac:dyDescent="0.35">
      <c r="B57" s="2" t="str">
        <f>+B34</f>
        <v>Pasivo</v>
      </c>
      <c r="C57" s="4"/>
      <c r="D57" s="1" t="str">
        <f>+D34</f>
        <v>10 IVA DF</v>
      </c>
      <c r="E57" s="5"/>
      <c r="F57" s="12"/>
      <c r="G57" s="12">
        <f>+G56*0.19</f>
        <v>114000</v>
      </c>
      <c r="H57" s="78"/>
      <c r="I57" s="78"/>
    </row>
    <row r="58" spans="2:9" x14ac:dyDescent="0.35">
      <c r="B58" s="2"/>
      <c r="C58" s="4" t="s">
        <v>62</v>
      </c>
      <c r="E58" s="5"/>
      <c r="F58" s="12"/>
      <c r="G58" s="12"/>
      <c r="H58" s="78"/>
      <c r="I58" s="78"/>
    </row>
    <row r="59" spans="2:9" ht="13.9" thickBot="1" x14ac:dyDescent="0.4">
      <c r="B59" s="3"/>
      <c r="C59" s="48">
        <v>7140000</v>
      </c>
      <c r="D59" s="7"/>
      <c r="E59" s="8"/>
      <c r="F59" s="13"/>
      <c r="G59" s="13"/>
      <c r="H59" s="78"/>
      <c r="I59" s="78"/>
    </row>
    <row r="60" spans="2:9" x14ac:dyDescent="0.35">
      <c r="B60" s="39" t="s">
        <v>51</v>
      </c>
      <c r="C60" s="40" t="s">
        <v>19</v>
      </c>
      <c r="D60" s="41">
        <v>11</v>
      </c>
      <c r="E60" s="42" t="s">
        <v>19</v>
      </c>
      <c r="F60" s="21"/>
      <c r="G60" s="21"/>
      <c r="H60" s="78"/>
      <c r="I60" s="78"/>
    </row>
    <row r="61" spans="2:9" x14ac:dyDescent="0.35">
      <c r="B61" s="2" t="str">
        <f>+B38</f>
        <v>Activo</v>
      </c>
      <c r="C61" s="4" t="str">
        <f>+C38</f>
        <v>06 Banco Estado</v>
      </c>
      <c r="E61" s="5"/>
      <c r="F61" s="12">
        <f>+F55*0.9</f>
        <v>642600</v>
      </c>
      <c r="G61" s="12"/>
      <c r="H61" s="78"/>
      <c r="I61" s="78"/>
    </row>
    <row r="62" spans="2:9" x14ac:dyDescent="0.35">
      <c r="B62" s="2" t="str">
        <f>+B39</f>
        <v>Activo</v>
      </c>
      <c r="C62" s="4"/>
      <c r="D62" s="1" t="str">
        <f>+C55</f>
        <v>08 Clientes</v>
      </c>
      <c r="E62" s="5"/>
      <c r="F62" s="12"/>
      <c r="G62" s="12">
        <f>+F61</f>
        <v>642600</v>
      </c>
      <c r="H62" s="78"/>
      <c r="I62" s="78"/>
    </row>
    <row r="63" spans="2:9" x14ac:dyDescent="0.35">
      <c r="B63" s="2"/>
      <c r="C63" s="4" t="s">
        <v>63</v>
      </c>
      <c r="E63" s="5"/>
      <c r="F63" s="12"/>
      <c r="G63" s="12"/>
      <c r="H63" s="78"/>
      <c r="I63" s="78"/>
    </row>
    <row r="64" spans="2:9" ht="13.9" thickBot="1" x14ac:dyDescent="0.4">
      <c r="B64" s="3"/>
      <c r="C64" s="6" t="s">
        <v>82</v>
      </c>
      <c r="D64" s="7"/>
      <c r="E64" s="8"/>
      <c r="F64" s="13"/>
      <c r="G64" s="13"/>
      <c r="H64" s="78"/>
      <c r="I64" s="78"/>
    </row>
    <row r="65" spans="2:9" x14ac:dyDescent="0.35">
      <c r="B65" s="39" t="s">
        <v>65</v>
      </c>
      <c r="C65" s="40" t="s">
        <v>19</v>
      </c>
      <c r="D65" s="41">
        <v>12</v>
      </c>
      <c r="E65" s="42" t="s">
        <v>19</v>
      </c>
      <c r="F65" s="21"/>
      <c r="G65" s="21"/>
      <c r="H65" s="78"/>
      <c r="I65" s="78"/>
    </row>
    <row r="66" spans="2:9" x14ac:dyDescent="0.35">
      <c r="B66" s="2" t="str">
        <f>+B55</f>
        <v>Activo</v>
      </c>
      <c r="C66" s="4" t="str">
        <f>+C55</f>
        <v>08 Clientes</v>
      </c>
      <c r="E66" s="5"/>
      <c r="F66" s="12">
        <f>+G67+G68</f>
        <v>3213000</v>
      </c>
      <c r="G66" s="12"/>
      <c r="H66" s="78"/>
      <c r="I66" s="78"/>
    </row>
    <row r="67" spans="2:9" x14ac:dyDescent="0.35">
      <c r="B67" s="2" t="str">
        <f>+B56</f>
        <v>Ganancia</v>
      </c>
      <c r="C67" s="4"/>
      <c r="D67" s="1" t="str">
        <f>+D56</f>
        <v>09 Venta</v>
      </c>
      <c r="E67" s="5"/>
      <c r="F67" s="12"/>
      <c r="G67" s="12">
        <v>2700000</v>
      </c>
      <c r="H67" s="78"/>
      <c r="I67" s="78"/>
    </row>
    <row r="68" spans="2:9" x14ac:dyDescent="0.35">
      <c r="B68" s="2" t="str">
        <f>+B57</f>
        <v>Pasivo</v>
      </c>
      <c r="C68" s="4"/>
      <c r="D68" s="1" t="str">
        <f>+D57</f>
        <v>10 IVA DF</v>
      </c>
      <c r="E68" s="5"/>
      <c r="F68" s="12"/>
      <c r="G68" s="12">
        <f>+G67*0.19</f>
        <v>513000</v>
      </c>
      <c r="H68" s="78"/>
      <c r="I68" s="78"/>
    </row>
    <row r="69" spans="2:9" ht="13.9" thickBot="1" x14ac:dyDescent="0.4">
      <c r="B69" s="3"/>
      <c r="C69" s="6" t="s">
        <v>83</v>
      </c>
      <c r="D69" s="7"/>
      <c r="E69" s="8"/>
      <c r="F69" s="13"/>
      <c r="G69" s="13"/>
      <c r="H69" s="78"/>
      <c r="I69" s="78"/>
    </row>
    <row r="70" spans="2:9" x14ac:dyDescent="0.35">
      <c r="B70" s="39" t="s">
        <v>65</v>
      </c>
      <c r="C70" s="40" t="s">
        <v>19</v>
      </c>
      <c r="D70" s="41">
        <v>13</v>
      </c>
      <c r="E70" s="42" t="s">
        <v>19</v>
      </c>
      <c r="F70" s="21"/>
      <c r="G70" s="21"/>
      <c r="H70" s="78"/>
      <c r="I70" s="78"/>
    </row>
    <row r="71" spans="2:9" x14ac:dyDescent="0.35">
      <c r="B71" s="2" t="str">
        <f>+B61</f>
        <v>Activo</v>
      </c>
      <c r="C71" s="4" t="str">
        <f>+C61</f>
        <v>06 Banco Estado</v>
      </c>
      <c r="E71" s="5"/>
      <c r="F71" s="12">
        <f>+F66*0.7</f>
        <v>2249100</v>
      </c>
      <c r="G71" s="12"/>
      <c r="H71" s="78"/>
      <c r="I71" s="78"/>
    </row>
    <row r="72" spans="2:9" x14ac:dyDescent="0.35">
      <c r="B72" s="2" t="str">
        <f>+B62</f>
        <v>Activo</v>
      </c>
      <c r="C72" s="4"/>
      <c r="D72" s="1" t="str">
        <f>+D62</f>
        <v>08 Clientes</v>
      </c>
      <c r="E72" s="5"/>
      <c r="F72" s="12"/>
      <c r="G72" s="12">
        <f>+F71</f>
        <v>2249100</v>
      </c>
      <c r="H72" s="78"/>
      <c r="I72" s="78"/>
    </row>
    <row r="73" spans="2:9" x14ac:dyDescent="0.35">
      <c r="B73" s="2"/>
      <c r="C73" s="4" t="s">
        <v>66</v>
      </c>
      <c r="E73" s="5"/>
      <c r="F73" s="12"/>
      <c r="G73" s="12"/>
      <c r="H73" s="78"/>
      <c r="I73" s="78"/>
    </row>
    <row r="74" spans="2:9" ht="13.9" thickBot="1" x14ac:dyDescent="0.4">
      <c r="B74" s="3"/>
      <c r="C74" s="6" t="s">
        <v>84</v>
      </c>
      <c r="D74" s="7"/>
      <c r="E74" s="8"/>
      <c r="F74" s="13"/>
      <c r="G74" s="13"/>
      <c r="H74" s="78"/>
      <c r="I74" s="78"/>
    </row>
    <row r="75" spans="2:9" x14ac:dyDescent="0.35">
      <c r="B75" s="39" t="s">
        <v>67</v>
      </c>
      <c r="C75" s="40" t="s">
        <v>19</v>
      </c>
      <c r="D75" s="41">
        <v>14</v>
      </c>
      <c r="E75" s="42" t="s">
        <v>19</v>
      </c>
      <c r="F75" s="21"/>
      <c r="G75" s="21"/>
      <c r="H75" s="78"/>
      <c r="I75" s="78"/>
    </row>
    <row r="76" spans="2:9" x14ac:dyDescent="0.35">
      <c r="B76" s="2" t="s">
        <v>16</v>
      </c>
      <c r="C76" s="4" t="str">
        <f>+D8</f>
        <v>04 Letras por Pagar</v>
      </c>
      <c r="E76" s="5"/>
      <c r="F76" s="12">
        <f>+G8</f>
        <v>1500000</v>
      </c>
      <c r="G76" s="12"/>
      <c r="H76" s="78"/>
      <c r="I76" s="78"/>
    </row>
    <row r="77" spans="2:9" x14ac:dyDescent="0.35">
      <c r="B77" s="2" t="s">
        <v>15</v>
      </c>
      <c r="C77" s="4"/>
      <c r="D77" s="1" t="str">
        <f>+C71</f>
        <v>06 Banco Estado</v>
      </c>
      <c r="E77" s="5"/>
      <c r="F77" s="12"/>
      <c r="G77" s="12">
        <f>+F76</f>
        <v>1500000</v>
      </c>
      <c r="H77" s="78"/>
      <c r="I77" s="78"/>
    </row>
    <row r="78" spans="2:9" ht="13.9" thickBot="1" x14ac:dyDescent="0.4">
      <c r="B78" s="3"/>
      <c r="C78" s="6" t="s">
        <v>85</v>
      </c>
      <c r="D78" s="7"/>
      <c r="E78" s="8"/>
      <c r="F78" s="13"/>
      <c r="G78" s="13"/>
      <c r="H78" s="78"/>
      <c r="I78" s="78"/>
    </row>
    <row r="79" spans="2:9" x14ac:dyDescent="0.35">
      <c r="B79" s="39" t="s">
        <v>68</v>
      </c>
      <c r="C79" s="40" t="s">
        <v>19</v>
      </c>
      <c r="D79" s="41">
        <v>15</v>
      </c>
      <c r="E79" s="42" t="s">
        <v>19</v>
      </c>
      <c r="F79" s="21"/>
      <c r="G79" s="21"/>
      <c r="H79" s="78"/>
      <c r="I79" s="78"/>
    </row>
    <row r="80" spans="2:9" x14ac:dyDescent="0.35">
      <c r="B80" s="2" t="s">
        <v>15</v>
      </c>
      <c r="C80" s="4" t="str">
        <f>+D77</f>
        <v>06 Banco Estado</v>
      </c>
      <c r="E80" s="5"/>
      <c r="F80" s="12">
        <v>5000000</v>
      </c>
      <c r="G80" s="12"/>
      <c r="H80" s="78"/>
      <c r="I80" s="78"/>
    </row>
    <row r="81" spans="2:9" x14ac:dyDescent="0.35">
      <c r="B81" s="2" t="s">
        <v>16</v>
      </c>
      <c r="C81" s="4"/>
      <c r="D81" s="1" t="s">
        <v>69</v>
      </c>
      <c r="E81" s="5"/>
      <c r="F81" s="12"/>
      <c r="G81" s="12">
        <v>5000000</v>
      </c>
      <c r="H81" s="78"/>
      <c r="I81" s="78"/>
    </row>
    <row r="82" spans="2:9" ht="13.9" thickBot="1" x14ac:dyDescent="0.4">
      <c r="B82" s="3"/>
      <c r="C82" s="6" t="s">
        <v>70</v>
      </c>
      <c r="D82" s="7"/>
      <c r="E82" s="8"/>
      <c r="F82" s="13"/>
      <c r="G82" s="13"/>
      <c r="H82" s="78"/>
      <c r="I82" s="78"/>
    </row>
    <row r="83" spans="2:9" x14ac:dyDescent="0.35">
      <c r="B83" s="39" t="s">
        <v>71</v>
      </c>
      <c r="C83" s="40" t="s">
        <v>19</v>
      </c>
      <c r="D83" s="41">
        <v>16</v>
      </c>
      <c r="E83" s="42" t="s">
        <v>19</v>
      </c>
      <c r="F83" s="21"/>
      <c r="G83" s="21"/>
      <c r="H83" s="78"/>
      <c r="I83" s="78"/>
    </row>
    <row r="84" spans="2:9" x14ac:dyDescent="0.35">
      <c r="B84" s="2" t="s">
        <v>35</v>
      </c>
      <c r="C84" s="4" t="s">
        <v>72</v>
      </c>
      <c r="E84" s="5"/>
      <c r="F84" s="12">
        <v>3000000</v>
      </c>
      <c r="G84" s="12"/>
      <c r="H84" s="78"/>
      <c r="I84" s="78"/>
    </row>
    <row r="85" spans="2:9" x14ac:dyDescent="0.35">
      <c r="B85" s="2" t="s">
        <v>15</v>
      </c>
      <c r="C85" s="4"/>
      <c r="D85" s="1" t="str">
        <f>+C80</f>
        <v>06 Banco Estado</v>
      </c>
      <c r="E85" s="5"/>
      <c r="F85" s="12"/>
      <c r="G85" s="12">
        <f>+F84</f>
        <v>3000000</v>
      </c>
      <c r="H85" s="78"/>
      <c r="I85" s="78"/>
    </row>
    <row r="86" spans="2:9" ht="13.9" thickBot="1" x14ac:dyDescent="0.4">
      <c r="B86" s="3"/>
      <c r="C86" s="6" t="s">
        <v>73</v>
      </c>
      <c r="D86" s="7"/>
      <c r="E86" s="8"/>
      <c r="F86" s="13"/>
      <c r="G86" s="13"/>
      <c r="H86" s="78"/>
      <c r="I86" s="78"/>
    </row>
    <row r="87" spans="2:9" x14ac:dyDescent="0.35">
      <c r="B87" s="39" t="s">
        <v>71</v>
      </c>
      <c r="C87" s="40" t="s">
        <v>19</v>
      </c>
      <c r="D87" s="41">
        <v>17</v>
      </c>
      <c r="E87" s="42" t="s">
        <v>19</v>
      </c>
      <c r="F87" s="21"/>
      <c r="G87" s="21"/>
      <c r="H87" s="78"/>
      <c r="I87" s="78"/>
    </row>
    <row r="88" spans="2:9" x14ac:dyDescent="0.35">
      <c r="B88" s="2" t="s">
        <v>35</v>
      </c>
      <c r="C88" s="4" t="s">
        <v>75</v>
      </c>
      <c r="E88" s="5"/>
      <c r="F88" s="12">
        <f>360000+450000+160000</f>
        <v>970000</v>
      </c>
      <c r="G88" s="12"/>
      <c r="H88" s="78"/>
      <c r="I88" s="78"/>
    </row>
    <row r="89" spans="2:9" x14ac:dyDescent="0.35">
      <c r="B89" s="2" t="s">
        <v>15</v>
      </c>
      <c r="C89" s="4"/>
      <c r="D89" s="1" t="str">
        <f>+D85</f>
        <v>06 Banco Estado</v>
      </c>
      <c r="E89" s="5"/>
      <c r="F89" s="12"/>
      <c r="G89" s="12">
        <f>+F88</f>
        <v>970000</v>
      </c>
      <c r="H89" s="78"/>
      <c r="I89" s="78"/>
    </row>
    <row r="90" spans="2:9" ht="13.9" thickBot="1" x14ac:dyDescent="0.4">
      <c r="B90" s="3"/>
      <c r="C90" s="6" t="s">
        <v>74</v>
      </c>
      <c r="D90" s="7"/>
      <c r="E90" s="8"/>
      <c r="F90" s="13"/>
      <c r="G90" s="13"/>
      <c r="H90" s="78"/>
      <c r="I90" s="78"/>
    </row>
    <row r="91" spans="2:9" x14ac:dyDescent="0.35">
      <c r="B91" s="39" t="s">
        <v>71</v>
      </c>
      <c r="C91" s="40" t="s">
        <v>19</v>
      </c>
      <c r="D91" s="41">
        <v>18</v>
      </c>
      <c r="E91" s="42" t="s">
        <v>19</v>
      </c>
      <c r="F91" s="12"/>
      <c r="G91" s="12"/>
      <c r="H91" s="78"/>
      <c r="I91" s="78"/>
    </row>
    <row r="92" spans="2:9" x14ac:dyDescent="0.35">
      <c r="B92" s="2" t="s">
        <v>35</v>
      </c>
      <c r="C92" s="4" t="s">
        <v>76</v>
      </c>
      <c r="E92" s="5"/>
      <c r="F92" s="12">
        <f>+'Tarjeta Existencia'!H21</f>
        <v>5367583</v>
      </c>
      <c r="G92" s="12"/>
      <c r="H92" s="78"/>
      <c r="I92" s="78"/>
    </row>
    <row r="93" spans="2:9" x14ac:dyDescent="0.35">
      <c r="B93" s="2" t="s">
        <v>15</v>
      </c>
      <c r="C93" s="4"/>
      <c r="D93" s="1" t="str">
        <f>+C6</f>
        <v>02 Mercadería</v>
      </c>
      <c r="E93" s="5"/>
      <c r="F93" s="12"/>
      <c r="G93" s="12">
        <f>+F92</f>
        <v>5367583</v>
      </c>
      <c r="H93" s="78"/>
      <c r="I93" s="78"/>
    </row>
    <row r="94" spans="2:9" x14ac:dyDescent="0.35">
      <c r="B94" s="2"/>
      <c r="C94" s="4" t="s">
        <v>77</v>
      </c>
      <c r="E94" s="5"/>
      <c r="F94" s="12"/>
      <c r="G94" s="12"/>
      <c r="H94" s="78"/>
      <c r="I94" s="78"/>
    </row>
    <row r="95" spans="2:9" ht="7.5" customHeight="1" thickBot="1" x14ac:dyDescent="0.4">
      <c r="B95" s="2"/>
      <c r="C95" s="4"/>
      <c r="E95" s="5"/>
      <c r="F95" s="12"/>
      <c r="G95" s="12"/>
      <c r="H95" s="78"/>
      <c r="I95" s="78"/>
    </row>
    <row r="96" spans="2:9" ht="13.9" thickBot="1" x14ac:dyDescent="0.4">
      <c r="B96" s="50"/>
      <c r="C96" s="51"/>
      <c r="D96" s="52"/>
      <c r="E96" s="53"/>
      <c r="F96" s="22">
        <f>SUM(F4:F95)</f>
        <v>63303583</v>
      </c>
      <c r="G96" s="22">
        <f>SUM(G4:G95)</f>
        <v>63303583</v>
      </c>
      <c r="H96" s="78"/>
      <c r="I96" s="78"/>
    </row>
    <row r="98" spans="7:10" x14ac:dyDescent="0.35">
      <c r="G98" s="10">
        <f>+F96-G96</f>
        <v>0</v>
      </c>
      <c r="H98" s="75">
        <v>3</v>
      </c>
      <c r="I98" s="75">
        <v>18</v>
      </c>
      <c r="J98" s="80">
        <f>+H98*I98</f>
        <v>54</v>
      </c>
    </row>
    <row r="99" spans="7:10" x14ac:dyDescent="0.35">
      <c r="J99" s="76">
        <v>22</v>
      </c>
    </row>
    <row r="100" spans="7:10" x14ac:dyDescent="0.35">
      <c r="J100" s="76">
        <f>+'Libro Mayor'!G52</f>
        <v>0</v>
      </c>
    </row>
    <row r="101" spans="7:10" x14ac:dyDescent="0.35">
      <c r="J101" s="80">
        <f>SUM(J98:J100)</f>
        <v>76</v>
      </c>
    </row>
    <row r="103" spans="7:10" x14ac:dyDescent="0.35">
      <c r="H103" s="75">
        <f>18*4</f>
        <v>72</v>
      </c>
    </row>
    <row r="105" spans="7:10" x14ac:dyDescent="0.35">
      <c r="J105" s="76">
        <f>18*2</f>
        <v>36</v>
      </c>
    </row>
    <row r="106" spans="7:10" x14ac:dyDescent="0.35">
      <c r="J106" s="76">
        <v>22</v>
      </c>
    </row>
    <row r="107" spans="7:10" x14ac:dyDescent="0.35">
      <c r="J107" s="81" t="s">
        <v>86</v>
      </c>
    </row>
    <row r="108" spans="7:10" x14ac:dyDescent="0.35">
      <c r="J108" s="76">
        <f>SUM(J105:J107)</f>
        <v>58</v>
      </c>
    </row>
    <row r="110" spans="7:10" x14ac:dyDescent="0.35">
      <c r="J110" s="76">
        <f>+J108*0.06+1</f>
        <v>4.4800000000000004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49"/>
  <sheetViews>
    <sheetView showGridLines="0" topLeftCell="A37" workbookViewId="0">
      <selection activeCell="G53" sqref="G53"/>
    </sheetView>
  </sheetViews>
  <sheetFormatPr baseColWidth="10" defaultColWidth="11.46484375" defaultRowHeight="16.5" x14ac:dyDescent="0.45"/>
  <cols>
    <col min="1" max="1" width="5" style="31" customWidth="1"/>
    <col min="2" max="3" width="18.33203125" style="31" customWidth="1"/>
    <col min="4" max="4" width="5.46484375" style="31" customWidth="1"/>
    <col min="5" max="5" width="3" style="31" customWidth="1"/>
    <col min="6" max="6" width="5.46484375" style="31" customWidth="1"/>
    <col min="7" max="7" width="17.6640625" style="31" customWidth="1"/>
    <col min="8" max="8" width="17.33203125" style="31" customWidth="1"/>
    <col min="9" max="9" width="4.86328125" style="31" customWidth="1"/>
    <col min="10" max="10" width="3.53125" style="31" customWidth="1"/>
    <col min="11" max="11" width="5.33203125" style="31" customWidth="1"/>
    <col min="12" max="13" width="16.796875" style="31" bestFit="1" customWidth="1"/>
    <col min="14" max="14" width="4.46484375" style="31" customWidth="1"/>
    <col min="15" max="16384" width="11.46484375" style="31"/>
  </cols>
  <sheetData>
    <row r="2" spans="1:14" x14ac:dyDescent="0.45">
      <c r="B2" s="67" t="str">
        <f>+'Libro Diario'!C5</f>
        <v>01 Caja</v>
      </c>
      <c r="C2" s="67"/>
      <c r="G2" s="67" t="str">
        <f>+'Libro Diario'!C6</f>
        <v>02 Mercadería</v>
      </c>
      <c r="H2" s="67"/>
      <c r="L2" s="67" t="str">
        <f>+'Libro Diario'!C7</f>
        <v>03 Muebles y Útiles</v>
      </c>
      <c r="M2" s="67"/>
    </row>
    <row r="3" spans="1:14" x14ac:dyDescent="0.45">
      <c r="A3" s="31">
        <f>+'Libro Diario'!D4</f>
        <v>1</v>
      </c>
      <c r="B3" s="35">
        <f>+'Libro Diario'!F5</f>
        <v>4000000</v>
      </c>
      <c r="C3" s="37">
        <f>+'Libro Diario'!G13</f>
        <v>2800000</v>
      </c>
      <c r="D3" s="31">
        <f>+'Libro Diario'!D11</f>
        <v>2</v>
      </c>
      <c r="F3" s="31">
        <f>+'Libro Diario'!D4</f>
        <v>1</v>
      </c>
      <c r="G3" s="35">
        <f>+'Libro Diario'!F6</f>
        <v>7000000</v>
      </c>
      <c r="H3" s="37">
        <f>+'Libro Diario'!G93</f>
        <v>5367583</v>
      </c>
      <c r="K3" s="31">
        <f>+'Libro Diario'!D4</f>
        <v>1</v>
      </c>
      <c r="L3" s="35">
        <f>+'Libro Diario'!F7</f>
        <v>1050000</v>
      </c>
    </row>
    <row r="4" spans="1:14" x14ac:dyDescent="0.45">
      <c r="B4" s="54"/>
      <c r="C4" s="55">
        <f>+'Libro Diario'!G18</f>
        <v>1200000</v>
      </c>
      <c r="D4" s="31">
        <f>+'Libro Diario'!D16</f>
        <v>3</v>
      </c>
      <c r="F4" s="31">
        <f>+'Libro Diario'!D42</f>
        <v>8</v>
      </c>
      <c r="G4" s="56">
        <f>+'Libro Diario'!F43</f>
        <v>4450000</v>
      </c>
      <c r="H4" s="32"/>
      <c r="L4" s="54"/>
      <c r="M4" s="32"/>
    </row>
    <row r="5" spans="1:14" x14ac:dyDescent="0.45">
      <c r="B5" s="38">
        <f>SUM(B3:B4)</f>
        <v>4000000</v>
      </c>
      <c r="C5" s="37">
        <f>SUM(C3:C4)</f>
        <v>4000000</v>
      </c>
      <c r="G5" s="38">
        <f>SUM(G3:G4)</f>
        <v>11450000</v>
      </c>
      <c r="H5" s="37">
        <f>SUM(H3:H4)</f>
        <v>5367583</v>
      </c>
      <c r="L5" s="38">
        <f>SUM(L3:L4)</f>
        <v>1050000</v>
      </c>
    </row>
    <row r="6" spans="1:14" x14ac:dyDescent="0.45">
      <c r="B6" s="57" t="s">
        <v>78</v>
      </c>
      <c r="C6" s="58">
        <f>+B5-C5</f>
        <v>0</v>
      </c>
      <c r="G6" s="57" t="s">
        <v>78</v>
      </c>
      <c r="H6" s="58">
        <f>+G5-H5</f>
        <v>6082417</v>
      </c>
      <c r="L6" s="57" t="s">
        <v>78</v>
      </c>
      <c r="M6" s="58">
        <f>+L5</f>
        <v>1050000</v>
      </c>
    </row>
    <row r="8" spans="1:14" x14ac:dyDescent="0.45">
      <c r="B8" s="67" t="str">
        <f>+'Libro Diario'!D8</f>
        <v>04 Letras por Pagar</v>
      </c>
      <c r="C8" s="67"/>
      <c r="G8" s="67" t="str">
        <f>+'Libro Diario'!D9</f>
        <v>05 Capital</v>
      </c>
      <c r="H8" s="67"/>
      <c r="L8" s="67" t="str">
        <f>+'Libro Diario'!C12</f>
        <v>06 Banco Estado</v>
      </c>
      <c r="M8" s="67"/>
    </row>
    <row r="9" spans="1:14" x14ac:dyDescent="0.45">
      <c r="A9" s="31">
        <f>+'Libro Diario'!D75</f>
        <v>14</v>
      </c>
      <c r="B9" s="35">
        <f>+'Libro Diario'!F76</f>
        <v>1500000</v>
      </c>
      <c r="C9" s="37">
        <f>+'Libro Diario'!G8</f>
        <v>1500000</v>
      </c>
      <c r="D9" s="31">
        <f>+'Libro Diario'!D4</f>
        <v>1</v>
      </c>
      <c r="G9" s="33"/>
      <c r="H9" s="37">
        <f>+'Libro Diario'!G9</f>
        <v>10550000</v>
      </c>
      <c r="I9" s="31">
        <f>+'Libro Diario'!D4</f>
        <v>1</v>
      </c>
      <c r="K9" s="31">
        <f>+'Libro Diario'!D11</f>
        <v>2</v>
      </c>
      <c r="L9" s="35">
        <f>+'Libro Diario'!F12</f>
        <v>2800000</v>
      </c>
      <c r="M9" s="37">
        <f>+'Libro Diario'!G51</f>
        <v>2647750</v>
      </c>
      <c r="N9" s="31">
        <f>+'Libro Diario'!D49</f>
        <v>9</v>
      </c>
    </row>
    <row r="10" spans="1:14" x14ac:dyDescent="0.45">
      <c r="B10" s="54"/>
      <c r="C10" s="32"/>
      <c r="G10" s="54"/>
      <c r="H10" s="32"/>
      <c r="K10" s="31">
        <f>+'Libro Diario'!D26</f>
        <v>5</v>
      </c>
      <c r="L10" s="38">
        <f>+'Libro Diario'!F27</f>
        <v>3712800</v>
      </c>
      <c r="M10" s="37">
        <f>+'Libro Diario'!G77</f>
        <v>1500000</v>
      </c>
      <c r="N10" s="31">
        <f>+'Libro Diario'!D75</f>
        <v>14</v>
      </c>
    </row>
    <row r="11" spans="1:14" x14ac:dyDescent="0.45">
      <c r="B11" s="38">
        <f>SUM(B9:B10)</f>
        <v>1500000</v>
      </c>
      <c r="C11" s="37">
        <f>SUM(C9:C10)</f>
        <v>1500000</v>
      </c>
      <c r="G11" s="38">
        <f>SUM(G9:G10)</f>
        <v>0</v>
      </c>
      <c r="H11" s="37">
        <f>SUM(H9:H10)</f>
        <v>10550000</v>
      </c>
      <c r="K11" s="31">
        <f>+'Libro Diario'!D37</f>
        <v>7</v>
      </c>
      <c r="L11" s="38">
        <f>+'Libro Diario'!F38</f>
        <v>3689000</v>
      </c>
      <c r="M11" s="37">
        <f>+'Libro Diario'!G85</f>
        <v>3000000</v>
      </c>
      <c r="N11" s="31">
        <f>+'Libro Diario'!D83</f>
        <v>16</v>
      </c>
    </row>
    <row r="12" spans="1:14" x14ac:dyDescent="0.45">
      <c r="B12" s="59">
        <f>+C11-B11</f>
        <v>0</v>
      </c>
      <c r="C12" s="60" t="s">
        <v>79</v>
      </c>
      <c r="G12" s="59">
        <f>+H11-G11</f>
        <v>10550000</v>
      </c>
      <c r="H12" s="60" t="s">
        <v>79</v>
      </c>
      <c r="K12" s="31">
        <f>+'Libro Diario'!D60</f>
        <v>11</v>
      </c>
      <c r="L12" s="38">
        <f>+'Libro Diario'!F61</f>
        <v>642600</v>
      </c>
      <c r="M12" s="37">
        <f>+'Libro Diario'!G89</f>
        <v>970000</v>
      </c>
      <c r="N12" s="31">
        <f>+'Libro Diario'!D87</f>
        <v>17</v>
      </c>
    </row>
    <row r="13" spans="1:14" x14ac:dyDescent="0.45">
      <c r="B13" s="34"/>
      <c r="G13" s="34"/>
      <c r="K13" s="31">
        <f>+'Libro Diario'!D70</f>
        <v>13</v>
      </c>
      <c r="L13" s="38">
        <f>+'Libro Diario'!F71</f>
        <v>2249100</v>
      </c>
    </row>
    <row r="14" spans="1:14" x14ac:dyDescent="0.45">
      <c r="B14" s="34"/>
      <c r="G14" s="34"/>
      <c r="K14" s="31">
        <f>+'Libro Diario'!D79</f>
        <v>15</v>
      </c>
      <c r="L14" s="56">
        <f>+'Libro Diario'!F80</f>
        <v>5000000</v>
      </c>
      <c r="M14" s="32"/>
    </row>
    <row r="15" spans="1:14" x14ac:dyDescent="0.45">
      <c r="B15" s="34"/>
      <c r="G15" s="34"/>
      <c r="L15" s="38">
        <f>SUM(L9:L14)</f>
        <v>18093500</v>
      </c>
      <c r="M15" s="37">
        <f>SUM(M9:M14)</f>
        <v>8117750</v>
      </c>
    </row>
    <row r="16" spans="1:14" x14ac:dyDescent="0.45">
      <c r="B16" s="34"/>
      <c r="G16" s="34"/>
      <c r="L16" s="57" t="s">
        <v>78</v>
      </c>
      <c r="M16" s="58">
        <f>+L15-M15</f>
        <v>9975750</v>
      </c>
    </row>
    <row r="18" spans="1:14" x14ac:dyDescent="0.45">
      <c r="B18" s="67" t="str">
        <f>+'Libro Diario'!C17</f>
        <v>07 Arriendo</v>
      </c>
      <c r="C18" s="67"/>
      <c r="G18" s="67" t="str">
        <f>+'Libro Diario'!C21</f>
        <v>08 Clientes</v>
      </c>
      <c r="H18" s="67"/>
      <c r="L18" s="67" t="str">
        <f>+'Libro Diario'!D22</f>
        <v>09 Venta</v>
      </c>
      <c r="M18" s="67"/>
    </row>
    <row r="19" spans="1:14" x14ac:dyDescent="0.45">
      <c r="A19" s="31">
        <f>+'Libro Diario'!D16</f>
        <v>3</v>
      </c>
      <c r="B19" s="35">
        <f>+'Libro Diario'!F17</f>
        <v>1200000</v>
      </c>
      <c r="F19" s="31">
        <f>+'Libro Diario'!D20</f>
        <v>4</v>
      </c>
      <c r="G19" s="35">
        <f>+'Libro Diario'!F21</f>
        <v>4641000</v>
      </c>
      <c r="H19" s="37">
        <f>+'Libro Diario'!G28</f>
        <v>3712800</v>
      </c>
      <c r="I19" s="31">
        <f>+'Libro Diario'!D26</f>
        <v>5</v>
      </c>
      <c r="L19" s="33"/>
      <c r="M19" s="37">
        <f>+'Libro Diario'!G22</f>
        <v>3900000</v>
      </c>
      <c r="N19" s="37">
        <f>+'Libro Diario'!D20</f>
        <v>4</v>
      </c>
    </row>
    <row r="20" spans="1:14" x14ac:dyDescent="0.45">
      <c r="B20" s="54"/>
      <c r="C20" s="32"/>
      <c r="F20" s="31">
        <f>+'Libro Diario'!D31</f>
        <v>6</v>
      </c>
      <c r="G20" s="38">
        <f>+'Libro Diario'!F32</f>
        <v>4611250</v>
      </c>
      <c r="H20" s="37">
        <f>+'Libro Diario'!G39</f>
        <v>3689000</v>
      </c>
      <c r="I20" s="31">
        <f>+'Libro Diario'!D37</f>
        <v>7</v>
      </c>
      <c r="L20" s="34"/>
      <c r="M20" s="37">
        <f>+'Libro Diario'!G33</f>
        <v>3875000</v>
      </c>
      <c r="N20" s="31">
        <f>+'Libro Diario'!D31</f>
        <v>6</v>
      </c>
    </row>
    <row r="21" spans="1:14" x14ac:dyDescent="0.45">
      <c r="B21" s="38">
        <f>SUM(B19:B20)</f>
        <v>1200000</v>
      </c>
      <c r="F21" s="31">
        <f>+'Libro Diario'!D54</f>
        <v>10</v>
      </c>
      <c r="G21" s="38">
        <f>+'Libro Diario'!F55</f>
        <v>714000</v>
      </c>
      <c r="H21" s="37">
        <f>+'Libro Diario'!G62</f>
        <v>642600</v>
      </c>
      <c r="I21" s="31">
        <f>+'Libro Diario'!D60</f>
        <v>11</v>
      </c>
      <c r="L21" s="34"/>
      <c r="M21" s="37">
        <f>+'Libro Diario'!G56</f>
        <v>600000</v>
      </c>
      <c r="N21" s="31">
        <f>+'Libro Diario'!D54</f>
        <v>10</v>
      </c>
    </row>
    <row r="22" spans="1:14" x14ac:dyDescent="0.45">
      <c r="B22" s="57" t="s">
        <v>78</v>
      </c>
      <c r="C22" s="58">
        <f>+B21</f>
        <v>1200000</v>
      </c>
      <c r="F22" s="31">
        <f>+'Libro Diario'!D65</f>
        <v>12</v>
      </c>
      <c r="G22" s="56">
        <f>+'Libro Diario'!F66</f>
        <v>3213000</v>
      </c>
      <c r="H22" s="55">
        <f>+'Libro Diario'!G72</f>
        <v>2249100</v>
      </c>
      <c r="I22" s="31">
        <f>+'Libro Diario'!D70</f>
        <v>13</v>
      </c>
      <c r="L22" s="54"/>
      <c r="M22" s="55">
        <f>+'Libro Diario'!G67</f>
        <v>2700000</v>
      </c>
      <c r="N22" s="31">
        <f>+'Libro Diario'!D65</f>
        <v>12</v>
      </c>
    </row>
    <row r="23" spans="1:14" x14ac:dyDescent="0.45">
      <c r="B23" s="34"/>
      <c r="G23" s="38">
        <f>SUM(G19:G22)</f>
        <v>13179250</v>
      </c>
      <c r="H23" s="37">
        <f>SUM(H19:H22)</f>
        <v>10293500</v>
      </c>
      <c r="L23" s="34"/>
      <c r="M23" s="37">
        <f>SUM(M19:M22)</f>
        <v>11075000</v>
      </c>
    </row>
    <row r="24" spans="1:14" x14ac:dyDescent="0.45">
      <c r="B24" s="34"/>
      <c r="G24" s="57" t="s">
        <v>78</v>
      </c>
      <c r="H24" s="58">
        <f>+G23-H23</f>
        <v>2885750</v>
      </c>
      <c r="L24" s="59">
        <f>+M23</f>
        <v>11075000</v>
      </c>
      <c r="M24" s="60" t="s">
        <v>79</v>
      </c>
    </row>
    <row r="26" spans="1:14" x14ac:dyDescent="0.45">
      <c r="B26" s="67" t="str">
        <f>+'Libro Diario'!D23</f>
        <v>10 IVA DF</v>
      </c>
      <c r="C26" s="67"/>
      <c r="G26" s="67" t="str">
        <f>+'Libro Diario'!C44</f>
        <v>11 IVA CF</v>
      </c>
      <c r="H26" s="67"/>
      <c r="L26" s="67" t="str">
        <f>+'Libro Diario'!D45</f>
        <v>12 Proveedores</v>
      </c>
      <c r="M26" s="67"/>
    </row>
    <row r="27" spans="1:14" x14ac:dyDescent="0.45">
      <c r="B27" s="33"/>
      <c r="C27" s="37">
        <f>+'Libro Diario'!G23</f>
        <v>741000</v>
      </c>
      <c r="D27" s="31">
        <f>+'Libro Diario'!D20</f>
        <v>4</v>
      </c>
      <c r="F27" s="31">
        <f>+'Libro Diario'!D42</f>
        <v>8</v>
      </c>
      <c r="G27" s="35">
        <f>+'Libro Diario'!F44</f>
        <v>845500</v>
      </c>
      <c r="K27" s="31">
        <f>+'Libro Diario'!D49</f>
        <v>9</v>
      </c>
      <c r="L27" s="35">
        <f>+'Libro Diario'!F50</f>
        <v>2647750</v>
      </c>
      <c r="M27" s="37">
        <f>+'Libro Diario'!G45</f>
        <v>5295500</v>
      </c>
      <c r="N27" s="31">
        <f>+'Libro Diario'!D42</f>
        <v>8</v>
      </c>
    </row>
    <row r="28" spans="1:14" x14ac:dyDescent="0.45">
      <c r="B28" s="34"/>
      <c r="C28" s="37">
        <f>+'Libro Diario'!G34</f>
        <v>736250</v>
      </c>
      <c r="D28" s="31">
        <f>+'Libro Diario'!D31</f>
        <v>6</v>
      </c>
      <c r="G28" s="54"/>
      <c r="H28" s="32"/>
      <c r="L28" s="54"/>
      <c r="M28" s="32"/>
    </row>
    <row r="29" spans="1:14" x14ac:dyDescent="0.45">
      <c r="B29" s="34"/>
      <c r="C29" s="37">
        <f>+'Libro Diario'!G57</f>
        <v>114000</v>
      </c>
      <c r="D29" s="31">
        <f>+'Libro Diario'!D54</f>
        <v>10</v>
      </c>
      <c r="G29" s="38">
        <f>SUM(G27:G28)</f>
        <v>845500</v>
      </c>
      <c r="L29" s="38">
        <f>SUM(L27:L28)</f>
        <v>2647750</v>
      </c>
      <c r="M29" s="37">
        <f>SUM(M27:M28)</f>
        <v>5295500</v>
      </c>
    </row>
    <row r="30" spans="1:14" x14ac:dyDescent="0.45">
      <c r="B30" s="54"/>
      <c r="C30" s="55">
        <f>+'Libro Diario'!G68</f>
        <v>513000</v>
      </c>
      <c r="D30" s="31">
        <f>+'Libro Diario'!D65</f>
        <v>12</v>
      </c>
      <c r="G30" s="57" t="s">
        <v>78</v>
      </c>
      <c r="H30" s="58">
        <f>+G29</f>
        <v>845500</v>
      </c>
      <c r="I30" s="36"/>
      <c r="J30" s="36"/>
      <c r="K30" s="36"/>
      <c r="L30" s="59">
        <f>+M29-L29</f>
        <v>2647750</v>
      </c>
      <c r="M30" s="60" t="s">
        <v>79</v>
      </c>
    </row>
    <row r="31" spans="1:14" x14ac:dyDescent="0.45">
      <c r="B31" s="34"/>
      <c r="C31" s="37">
        <f>SUM(C27:C30)</f>
        <v>2104250</v>
      </c>
      <c r="G31" s="34"/>
      <c r="L31" s="34"/>
    </row>
    <row r="32" spans="1:14" x14ac:dyDescent="0.45">
      <c r="B32" s="59">
        <f>+C31</f>
        <v>2104250</v>
      </c>
      <c r="C32" s="60" t="s">
        <v>79</v>
      </c>
      <c r="G32" s="34"/>
      <c r="L32" s="34"/>
    </row>
    <row r="34" spans="1:13" x14ac:dyDescent="0.45">
      <c r="B34" s="67" t="str">
        <f>+'Libro Diario'!D81</f>
        <v>13 Préstamo Bancario</v>
      </c>
      <c r="C34" s="67"/>
      <c r="G34" s="67" t="str">
        <f>+'Libro Diario'!C84</f>
        <v>14 Remuneraciones</v>
      </c>
      <c r="H34" s="67"/>
      <c r="L34" s="67" t="str">
        <f>+'Libro Diario'!C88</f>
        <v>15 Gastos Básicos</v>
      </c>
      <c r="M34" s="67"/>
    </row>
    <row r="35" spans="1:13" x14ac:dyDescent="0.45">
      <c r="B35" s="33"/>
      <c r="C35" s="37">
        <f>+'Libro Diario'!G81</f>
        <v>5000000</v>
      </c>
      <c r="D35" s="31">
        <f>+'Libro Diario'!D79</f>
        <v>15</v>
      </c>
      <c r="F35" s="31">
        <f>+'Libro Diario'!D83</f>
        <v>16</v>
      </c>
      <c r="G35" s="35">
        <f>+'Libro Diario'!F84</f>
        <v>3000000</v>
      </c>
      <c r="K35" s="31">
        <f>+'Libro Diario'!D87</f>
        <v>17</v>
      </c>
      <c r="L35" s="35">
        <f>+'Libro Diario'!F88</f>
        <v>970000</v>
      </c>
      <c r="M35" s="37"/>
    </row>
    <row r="36" spans="1:13" x14ac:dyDescent="0.45">
      <c r="B36" s="54"/>
      <c r="C36" s="55"/>
      <c r="G36" s="54"/>
      <c r="H36" s="32"/>
      <c r="L36" s="54"/>
      <c r="M36" s="32"/>
    </row>
    <row r="37" spans="1:13" x14ac:dyDescent="0.45">
      <c r="B37" s="34"/>
      <c r="C37" s="37">
        <f>SUM(C35:C36)</f>
        <v>5000000</v>
      </c>
      <c r="G37" s="38">
        <f>SUM(G35:G36)</f>
        <v>3000000</v>
      </c>
      <c r="L37" s="38">
        <f>SUM(L35:L36)</f>
        <v>970000</v>
      </c>
    </row>
    <row r="38" spans="1:13" x14ac:dyDescent="0.45">
      <c r="B38" s="59">
        <f>+C37</f>
        <v>5000000</v>
      </c>
      <c r="C38" s="58" t="s">
        <v>79</v>
      </c>
      <c r="D38" s="36"/>
      <c r="E38" s="36"/>
      <c r="F38" s="36"/>
      <c r="G38" s="57" t="s">
        <v>78</v>
      </c>
      <c r="H38" s="58">
        <f>+G37</f>
        <v>3000000</v>
      </c>
      <c r="I38" s="36"/>
      <c r="J38" s="36"/>
      <c r="K38" s="36"/>
      <c r="L38" s="57" t="s">
        <v>78</v>
      </c>
      <c r="M38" s="58">
        <f>+L37</f>
        <v>970000</v>
      </c>
    </row>
    <row r="40" spans="1:13" x14ac:dyDescent="0.45">
      <c r="B40" s="67" t="str">
        <f>+'Libro Diario'!C92</f>
        <v>16 Costo de Venta</v>
      </c>
      <c r="C40" s="67"/>
      <c r="G40" s="67"/>
      <c r="H40" s="67"/>
      <c r="L40" s="67"/>
      <c r="M40" s="67"/>
    </row>
    <row r="41" spans="1:13" x14ac:dyDescent="0.45">
      <c r="A41" s="31">
        <f>+'Libro Diario'!D91</f>
        <v>18</v>
      </c>
      <c r="B41" s="35">
        <f>+'Libro Diario'!F92</f>
        <v>5367583</v>
      </c>
      <c r="C41" s="37"/>
      <c r="G41" s="35"/>
      <c r="L41" s="35"/>
      <c r="M41" s="37"/>
    </row>
    <row r="42" spans="1:13" x14ac:dyDescent="0.45">
      <c r="B42" s="54"/>
      <c r="C42" s="55"/>
      <c r="G42" s="34"/>
      <c r="L42" s="34"/>
    </row>
    <row r="43" spans="1:13" x14ac:dyDescent="0.45">
      <c r="B43" s="38">
        <f>SUM(B41:B42)</f>
        <v>5367583</v>
      </c>
      <c r="C43" s="37"/>
      <c r="G43" s="34"/>
      <c r="L43" s="34"/>
    </row>
    <row r="44" spans="1:13" x14ac:dyDescent="0.45">
      <c r="B44" s="57" t="s">
        <v>78</v>
      </c>
      <c r="C44" s="58">
        <f>+B43</f>
        <v>5367583</v>
      </c>
      <c r="G44" s="34"/>
      <c r="L44" s="34"/>
    </row>
    <row r="45" spans="1:13" x14ac:dyDescent="0.45">
      <c r="B45" s="34"/>
      <c r="G45" s="34"/>
      <c r="L45" s="34"/>
    </row>
    <row r="46" spans="1:13" x14ac:dyDescent="0.45">
      <c r="B46" s="34"/>
      <c r="G46" s="34"/>
      <c r="L46" s="34"/>
    </row>
    <row r="47" spans="1:13" x14ac:dyDescent="0.45">
      <c r="B47" s="34"/>
      <c r="G47" s="34"/>
      <c r="L47" s="34"/>
    </row>
    <row r="48" spans="1:13" x14ac:dyDescent="0.45">
      <c r="B48" s="34"/>
      <c r="G48" s="34"/>
      <c r="L48" s="34"/>
    </row>
    <row r="49" spans="2:12" x14ac:dyDescent="0.45">
      <c r="B49" s="34"/>
      <c r="G49" s="34"/>
      <c r="L49" s="34"/>
    </row>
  </sheetData>
  <mergeCells count="18">
    <mergeCell ref="B34:C34"/>
    <mergeCell ref="G34:H34"/>
    <mergeCell ref="L34:M34"/>
    <mergeCell ref="B40:C40"/>
    <mergeCell ref="G40:H40"/>
    <mergeCell ref="L40:M40"/>
    <mergeCell ref="B18:C18"/>
    <mergeCell ref="G18:H18"/>
    <mergeCell ref="L18:M18"/>
    <mergeCell ref="B26:C26"/>
    <mergeCell ref="G26:H26"/>
    <mergeCell ref="L26:M26"/>
    <mergeCell ref="B2:C2"/>
    <mergeCell ref="G2:H2"/>
    <mergeCell ref="L2:M2"/>
    <mergeCell ref="B8:C8"/>
    <mergeCell ref="G8:H8"/>
    <mergeCell ref="L8:M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21"/>
  <sheetViews>
    <sheetView showGridLines="0" zoomScale="120" zoomScaleNormal="120" workbookViewId="0">
      <selection activeCell="C23" sqref="C23"/>
    </sheetView>
  </sheetViews>
  <sheetFormatPr baseColWidth="10" defaultColWidth="11.46484375" defaultRowHeight="13.5" x14ac:dyDescent="0.35"/>
  <cols>
    <col min="1" max="1" width="2.33203125" style="1" customWidth="1"/>
    <col min="2" max="2" width="15.33203125" style="10" customWidth="1"/>
    <col min="3" max="3" width="10.6640625" style="10" customWidth="1"/>
    <col min="4" max="4" width="9.46484375" style="10" customWidth="1"/>
    <col min="5" max="5" width="8.86328125" style="10" customWidth="1"/>
    <col min="6" max="6" width="11.46484375" style="10"/>
    <col min="7" max="9" width="13.6640625" style="10" bestFit="1" customWidth="1"/>
    <col min="10" max="10" width="15.53125" style="28" bestFit="1" customWidth="1"/>
    <col min="11" max="16384" width="11.46484375" style="1"/>
  </cols>
  <sheetData>
    <row r="1" spans="2:11" ht="13.9" thickBot="1" x14ac:dyDescent="0.4"/>
    <row r="2" spans="2:11" ht="15" customHeight="1" thickBot="1" x14ac:dyDescent="0.4">
      <c r="B2" s="73" t="s">
        <v>23</v>
      </c>
      <c r="C2" s="68" t="s">
        <v>4</v>
      </c>
      <c r="D2" s="69"/>
      <c r="E2" s="70"/>
      <c r="F2" s="23" t="s">
        <v>8</v>
      </c>
      <c r="G2" s="69" t="s">
        <v>10</v>
      </c>
      <c r="H2" s="69"/>
      <c r="I2" s="69"/>
      <c r="J2" s="71" t="s">
        <v>11</v>
      </c>
    </row>
    <row r="3" spans="2:11" ht="13.9" thickBot="1" x14ac:dyDescent="0.4">
      <c r="B3" s="74"/>
      <c r="C3" s="24" t="s">
        <v>5</v>
      </c>
      <c r="D3" s="24" t="s">
        <v>6</v>
      </c>
      <c r="E3" s="25" t="s">
        <v>7</v>
      </c>
      <c r="F3" s="25" t="s">
        <v>9</v>
      </c>
      <c r="G3" s="26" t="s">
        <v>5</v>
      </c>
      <c r="H3" s="26" t="s">
        <v>6</v>
      </c>
      <c r="I3" s="27" t="s">
        <v>7</v>
      </c>
      <c r="J3" s="72"/>
    </row>
    <row r="4" spans="2:11" x14ac:dyDescent="0.35">
      <c r="B4" s="16" t="s">
        <v>25</v>
      </c>
      <c r="C4" s="16">
        <v>100</v>
      </c>
      <c r="D4" s="16"/>
      <c r="E4" s="12">
        <f>+C4</f>
        <v>100</v>
      </c>
      <c r="F4" s="12">
        <v>30000</v>
      </c>
      <c r="G4" s="17">
        <f>+C4*F4</f>
        <v>3000000</v>
      </c>
      <c r="H4" s="17"/>
      <c r="I4" s="15">
        <f>+G4</f>
        <v>3000000</v>
      </c>
      <c r="J4" s="29">
        <f>ROUND(+I4/E4,2)</f>
        <v>30000</v>
      </c>
    </row>
    <row r="5" spans="2:11" x14ac:dyDescent="0.35">
      <c r="B5" s="16" t="s">
        <v>43</v>
      </c>
      <c r="C5" s="16"/>
      <c r="D5" s="16">
        <f>+C4*0.6</f>
        <v>60</v>
      </c>
      <c r="E5" s="12">
        <f>+E4-D5</f>
        <v>40</v>
      </c>
      <c r="F5" s="12"/>
      <c r="G5" s="17"/>
      <c r="H5" s="45">
        <f>+D5*J4</f>
        <v>1800000</v>
      </c>
      <c r="I5" s="15">
        <f>+I4-H5</f>
        <v>1200000</v>
      </c>
      <c r="J5" s="29">
        <f>ROUND(+I5/E5,2)</f>
        <v>30000</v>
      </c>
      <c r="K5" s="1">
        <v>11</v>
      </c>
    </row>
    <row r="6" spans="2:11" x14ac:dyDescent="0.35">
      <c r="B6" s="16" t="s">
        <v>52</v>
      </c>
      <c r="C6" s="16">
        <v>30</v>
      </c>
      <c r="D6" s="16"/>
      <c r="E6" s="12">
        <f>+E5+C6</f>
        <v>70</v>
      </c>
      <c r="F6" s="12">
        <v>35000</v>
      </c>
      <c r="G6" s="17">
        <f>+C6*F6</f>
        <v>1050000</v>
      </c>
      <c r="H6" s="17"/>
      <c r="I6" s="15">
        <f>+I5+G6</f>
        <v>2250000</v>
      </c>
      <c r="J6" s="44">
        <f>ROUND(+I6/E6,2)</f>
        <v>32142.86</v>
      </c>
    </row>
    <row r="7" spans="2:11" x14ac:dyDescent="0.35">
      <c r="B7" s="16" t="s">
        <v>61</v>
      </c>
      <c r="C7" s="16"/>
      <c r="D7" s="46">
        <v>10</v>
      </c>
      <c r="E7" s="12">
        <f>+E6-D7</f>
        <v>60</v>
      </c>
      <c r="F7" s="12"/>
      <c r="G7" s="17"/>
      <c r="H7" s="45">
        <f>ROUND(+D7*J6,0)</f>
        <v>321429</v>
      </c>
      <c r="I7" s="15">
        <f>+I6-H7</f>
        <v>1928571</v>
      </c>
      <c r="J7" s="47">
        <f>ROUND(+I7/E7,2)</f>
        <v>32142.85</v>
      </c>
    </row>
    <row r="8" spans="2:11" ht="4.5" customHeight="1" x14ac:dyDescent="0.35">
      <c r="B8" s="16"/>
      <c r="C8" s="16"/>
      <c r="D8" s="16"/>
      <c r="E8" s="12"/>
      <c r="F8" s="12"/>
      <c r="G8" s="17"/>
      <c r="H8" s="17"/>
      <c r="I8" s="15"/>
      <c r="J8" s="29"/>
    </row>
    <row r="9" spans="2:11" ht="5.25" customHeight="1" thickBot="1" x14ac:dyDescent="0.4">
      <c r="B9" s="18"/>
      <c r="C9" s="18"/>
      <c r="D9" s="18"/>
      <c r="E9" s="13"/>
      <c r="F9" s="13"/>
      <c r="G9" s="20"/>
      <c r="H9" s="20"/>
      <c r="I9" s="19"/>
      <c r="J9" s="30"/>
    </row>
    <row r="11" spans="2:11" ht="13.9" thickBot="1" x14ac:dyDescent="0.4"/>
    <row r="12" spans="2:11" ht="13.9" thickBot="1" x14ac:dyDescent="0.4">
      <c r="B12" s="73" t="s">
        <v>24</v>
      </c>
      <c r="C12" s="68" t="s">
        <v>4</v>
      </c>
      <c r="D12" s="69"/>
      <c r="E12" s="70"/>
      <c r="F12" s="23" t="s">
        <v>8</v>
      </c>
      <c r="G12" s="69" t="s">
        <v>10</v>
      </c>
      <c r="H12" s="69"/>
      <c r="I12" s="69"/>
      <c r="J12" s="71" t="s">
        <v>11</v>
      </c>
    </row>
    <row r="13" spans="2:11" ht="13.9" thickBot="1" x14ac:dyDescent="0.4">
      <c r="B13" s="74"/>
      <c r="C13" s="24" t="s">
        <v>5</v>
      </c>
      <c r="D13" s="24" t="s">
        <v>6</v>
      </c>
      <c r="E13" s="25" t="s">
        <v>7</v>
      </c>
      <c r="F13" s="25" t="s">
        <v>9</v>
      </c>
      <c r="G13" s="26" t="s">
        <v>5</v>
      </c>
      <c r="H13" s="26" t="s">
        <v>6</v>
      </c>
      <c r="I13" s="27" t="s">
        <v>7</v>
      </c>
      <c r="J13" s="72"/>
    </row>
    <row r="14" spans="2:11" x14ac:dyDescent="0.35">
      <c r="B14" s="16" t="s">
        <v>25</v>
      </c>
      <c r="C14" s="16">
        <v>50</v>
      </c>
      <c r="D14" s="16"/>
      <c r="E14" s="12">
        <f>+C14</f>
        <v>50</v>
      </c>
      <c r="F14" s="12">
        <v>80000</v>
      </c>
      <c r="G14" s="17">
        <f>+C14*F14</f>
        <v>4000000</v>
      </c>
      <c r="H14" s="17"/>
      <c r="I14" s="15">
        <f>+G14</f>
        <v>4000000</v>
      </c>
      <c r="J14" s="29">
        <f>ROUND(+I14/E14,2)</f>
        <v>80000</v>
      </c>
    </row>
    <row r="15" spans="2:11" x14ac:dyDescent="0.35">
      <c r="B15" s="16" t="s">
        <v>47</v>
      </c>
      <c r="C15" s="16"/>
      <c r="D15" s="16">
        <f>+C14*0.5</f>
        <v>25</v>
      </c>
      <c r="E15" s="12">
        <f>+E14-D15</f>
        <v>25</v>
      </c>
      <c r="F15" s="12"/>
      <c r="G15" s="17"/>
      <c r="H15" s="45">
        <f>+D15*J14</f>
        <v>2000000</v>
      </c>
      <c r="I15" s="15">
        <f>+I14+G15-H15</f>
        <v>2000000</v>
      </c>
      <c r="J15" s="29">
        <f>ROUND(+I15/E15,2)</f>
        <v>80000</v>
      </c>
    </row>
    <row r="16" spans="2:11" x14ac:dyDescent="0.35">
      <c r="B16" s="16" t="s">
        <v>9</v>
      </c>
      <c r="C16" s="16">
        <v>40</v>
      </c>
      <c r="D16" s="16"/>
      <c r="E16" s="12">
        <f>+E15+C16</f>
        <v>65</v>
      </c>
      <c r="F16" s="12">
        <v>85000</v>
      </c>
      <c r="G16" s="17">
        <f>+F16*C16</f>
        <v>3400000</v>
      </c>
      <c r="H16" s="17"/>
      <c r="I16" s="15">
        <f>+I15+G16-H16</f>
        <v>5400000</v>
      </c>
      <c r="J16" s="44">
        <f>ROUND(+I16/E16,2)</f>
        <v>83076.92</v>
      </c>
      <c r="K16" s="1">
        <v>11</v>
      </c>
    </row>
    <row r="17" spans="2:11" x14ac:dyDescent="0.35">
      <c r="B17" s="16" t="s">
        <v>64</v>
      </c>
      <c r="C17" s="16"/>
      <c r="D17" s="46">
        <v>15</v>
      </c>
      <c r="E17" s="12">
        <f>+E16-D17</f>
        <v>50</v>
      </c>
      <c r="F17" s="12"/>
      <c r="G17" s="17"/>
      <c r="H17" s="45">
        <f>ROUND(+D17*J16,0)</f>
        <v>1246154</v>
      </c>
      <c r="I17" s="15">
        <f>+I16+G17-H17</f>
        <v>4153846</v>
      </c>
      <c r="J17" s="29">
        <f>ROUND(+I17/E17,2)</f>
        <v>83076.92</v>
      </c>
    </row>
    <row r="18" spans="2:11" ht="4.5" customHeight="1" x14ac:dyDescent="0.35">
      <c r="B18" s="16"/>
      <c r="C18" s="16"/>
      <c r="D18" s="16"/>
      <c r="E18" s="12"/>
      <c r="F18" s="12"/>
      <c r="G18" s="17"/>
      <c r="H18" s="17"/>
      <c r="I18" s="15"/>
      <c r="J18" s="29"/>
    </row>
    <row r="19" spans="2:11" ht="5.25" customHeight="1" thickBot="1" x14ac:dyDescent="0.4">
      <c r="B19" s="18"/>
      <c r="C19" s="18"/>
      <c r="D19" s="18"/>
      <c r="E19" s="13"/>
      <c r="F19" s="13"/>
      <c r="G19" s="20"/>
      <c r="H19" s="20"/>
      <c r="I19" s="19"/>
      <c r="J19" s="30"/>
    </row>
    <row r="20" spans="2:11" ht="13.9" thickBot="1" x14ac:dyDescent="0.4"/>
    <row r="21" spans="2:11" ht="13.9" thickBot="1" x14ac:dyDescent="0.4">
      <c r="H21" s="49">
        <f>+H5+H7+H15+H17</f>
        <v>5367583</v>
      </c>
      <c r="K21" s="1">
        <f>SUM(K5:K20)</f>
        <v>22</v>
      </c>
    </row>
  </sheetData>
  <mergeCells count="8">
    <mergeCell ref="C2:E2"/>
    <mergeCell ref="G2:I2"/>
    <mergeCell ref="J2:J3"/>
    <mergeCell ref="B2:B3"/>
    <mergeCell ref="B12:B13"/>
    <mergeCell ref="C12:E12"/>
    <mergeCell ref="G12:I12"/>
    <mergeCell ref="J12:J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21"/>
  <sheetViews>
    <sheetView zoomScaleNormal="100" workbookViewId="0">
      <selection activeCell="D11" sqref="D11"/>
    </sheetView>
  </sheetViews>
  <sheetFormatPr baseColWidth="10" defaultColWidth="11.46484375" defaultRowHeight="13.5" x14ac:dyDescent="0.35"/>
  <cols>
    <col min="1" max="1" width="1.6640625" style="1" customWidth="1"/>
    <col min="2" max="2" width="22.46484375" style="1" bestFit="1" customWidth="1"/>
    <col min="3" max="3" width="14.46484375" style="10" bestFit="1" customWidth="1"/>
    <col min="4" max="4" width="14.53125" style="10" bestFit="1" customWidth="1"/>
    <col min="5" max="5" width="14.33203125" style="10" bestFit="1" customWidth="1"/>
    <col min="6" max="6" width="14.53125" style="10" bestFit="1" customWidth="1"/>
    <col min="7" max="7" width="13.6640625" style="10" bestFit="1" customWidth="1"/>
    <col min="8" max="8" width="13.86328125" style="10" bestFit="1" customWidth="1"/>
    <col min="9" max="10" width="14.53125" style="10" bestFit="1" customWidth="1"/>
    <col min="11" max="16384" width="11.46484375" style="1"/>
  </cols>
  <sheetData>
    <row r="1" spans="2:10" ht="13.9" thickBot="1" x14ac:dyDescent="0.4"/>
    <row r="2" spans="2:10" ht="13.9" thickBot="1" x14ac:dyDescent="0.4">
      <c r="B2" s="9" t="s">
        <v>12</v>
      </c>
      <c r="C2" s="11" t="s">
        <v>2</v>
      </c>
      <c r="D2" s="11" t="s">
        <v>3</v>
      </c>
      <c r="E2" s="11" t="s">
        <v>13</v>
      </c>
      <c r="F2" s="11" t="s">
        <v>14</v>
      </c>
      <c r="G2" s="62" t="s">
        <v>15</v>
      </c>
      <c r="H2" s="11" t="s">
        <v>16</v>
      </c>
      <c r="I2" s="11" t="s">
        <v>17</v>
      </c>
      <c r="J2" s="63" t="s">
        <v>18</v>
      </c>
    </row>
    <row r="3" spans="2:10" x14ac:dyDescent="0.35">
      <c r="B3" s="39"/>
      <c r="C3" s="21"/>
      <c r="D3" s="21"/>
      <c r="E3" s="21"/>
      <c r="F3" s="21"/>
      <c r="G3" s="14"/>
      <c r="H3" s="21"/>
      <c r="I3" s="21"/>
      <c r="J3" s="61"/>
    </row>
    <row r="4" spans="2:10" x14ac:dyDescent="0.35">
      <c r="B4" s="2"/>
      <c r="C4" s="12"/>
      <c r="D4" s="12"/>
      <c r="E4" s="12"/>
      <c r="F4" s="12"/>
      <c r="G4" s="15"/>
      <c r="H4" s="12"/>
      <c r="I4" s="12"/>
      <c r="J4" s="17"/>
    </row>
    <row r="5" spans="2:10" x14ac:dyDescent="0.35">
      <c r="B5" s="2"/>
      <c r="C5" s="12"/>
      <c r="D5" s="12"/>
      <c r="E5" s="12"/>
      <c r="F5" s="12"/>
      <c r="G5" s="15"/>
      <c r="H5" s="12"/>
      <c r="I5" s="12"/>
      <c r="J5" s="17"/>
    </row>
    <row r="6" spans="2:10" x14ac:dyDescent="0.35">
      <c r="B6" s="2"/>
      <c r="C6" s="12"/>
      <c r="D6" s="12"/>
      <c r="E6" s="12"/>
      <c r="F6" s="12"/>
      <c r="G6" s="15"/>
      <c r="H6" s="12"/>
      <c r="I6" s="12"/>
      <c r="J6" s="17"/>
    </row>
    <row r="7" spans="2:10" x14ac:dyDescent="0.35">
      <c r="B7" s="2"/>
      <c r="C7" s="12"/>
      <c r="D7" s="12"/>
      <c r="E7" s="12"/>
      <c r="F7" s="12"/>
      <c r="G7" s="15"/>
      <c r="H7" s="12"/>
      <c r="I7" s="12"/>
      <c r="J7" s="17"/>
    </row>
    <row r="8" spans="2:10" x14ac:dyDescent="0.35">
      <c r="B8" s="2"/>
      <c r="C8" s="12"/>
      <c r="D8" s="12"/>
      <c r="E8" s="12"/>
      <c r="F8" s="12"/>
      <c r="G8" s="15"/>
      <c r="H8" s="12"/>
      <c r="I8" s="12"/>
      <c r="J8" s="17"/>
    </row>
    <row r="9" spans="2:10" x14ac:dyDescent="0.35">
      <c r="B9" s="2"/>
      <c r="C9" s="12"/>
      <c r="D9" s="12"/>
      <c r="E9" s="12"/>
      <c r="F9" s="12"/>
      <c r="G9" s="15"/>
      <c r="H9" s="12"/>
      <c r="I9" s="12"/>
      <c r="J9" s="17"/>
    </row>
    <row r="10" spans="2:10" x14ac:dyDescent="0.35">
      <c r="B10" s="2"/>
      <c r="C10" s="12"/>
      <c r="D10" s="12"/>
      <c r="E10" s="12"/>
      <c r="F10" s="12"/>
      <c r="G10" s="15"/>
      <c r="H10" s="12"/>
      <c r="I10" s="12"/>
      <c r="J10" s="17"/>
    </row>
    <row r="11" spans="2:10" x14ac:dyDescent="0.35">
      <c r="B11" s="2"/>
      <c r="C11" s="12"/>
      <c r="D11" s="12"/>
      <c r="E11" s="12"/>
      <c r="F11" s="12"/>
      <c r="G11" s="15"/>
      <c r="H11" s="12"/>
      <c r="I11" s="12"/>
      <c r="J11" s="17"/>
    </row>
    <row r="12" spans="2:10" x14ac:dyDescent="0.35">
      <c r="B12" s="2"/>
      <c r="C12" s="12"/>
      <c r="D12" s="12"/>
      <c r="E12" s="12"/>
      <c r="F12" s="12"/>
      <c r="G12" s="15"/>
      <c r="H12" s="12"/>
      <c r="I12" s="12"/>
      <c r="J12" s="17"/>
    </row>
    <row r="13" spans="2:10" x14ac:dyDescent="0.35">
      <c r="B13" s="2"/>
      <c r="C13" s="12"/>
      <c r="D13" s="12"/>
      <c r="E13" s="12"/>
      <c r="F13" s="12"/>
      <c r="G13" s="15"/>
      <c r="H13" s="12"/>
      <c r="I13" s="12"/>
      <c r="J13" s="17"/>
    </row>
    <row r="14" spans="2:10" x14ac:dyDescent="0.35">
      <c r="B14" s="2"/>
      <c r="C14" s="12"/>
      <c r="D14" s="12"/>
      <c r="E14" s="12"/>
      <c r="F14" s="12"/>
      <c r="G14" s="15"/>
      <c r="H14" s="12"/>
      <c r="I14" s="12"/>
      <c r="J14" s="17"/>
    </row>
    <row r="15" spans="2:10" x14ac:dyDescent="0.35">
      <c r="B15" s="2"/>
      <c r="C15" s="12"/>
      <c r="D15" s="12"/>
      <c r="E15" s="12"/>
      <c r="F15" s="12"/>
      <c r="G15" s="15"/>
      <c r="H15" s="12"/>
      <c r="I15" s="12"/>
      <c r="J15" s="17"/>
    </row>
    <row r="16" spans="2:10" x14ac:dyDescent="0.35">
      <c r="B16" s="2"/>
      <c r="C16" s="12"/>
      <c r="D16" s="12"/>
      <c r="E16" s="12"/>
      <c r="F16" s="12"/>
      <c r="G16" s="15"/>
      <c r="H16" s="12"/>
      <c r="I16" s="12"/>
      <c r="J16" s="17"/>
    </row>
    <row r="17" spans="2:10" x14ac:dyDescent="0.35">
      <c r="B17" s="2"/>
      <c r="C17" s="12"/>
      <c r="D17" s="12"/>
      <c r="E17" s="12"/>
      <c r="F17" s="12"/>
      <c r="G17" s="15"/>
      <c r="H17" s="12"/>
      <c r="I17" s="12"/>
      <c r="J17" s="17"/>
    </row>
    <row r="18" spans="2:10" ht="13.9" thickBot="1" x14ac:dyDescent="0.4">
      <c r="B18" s="3"/>
      <c r="C18" s="13"/>
      <c r="D18" s="13"/>
      <c r="E18" s="13"/>
      <c r="F18" s="13"/>
      <c r="G18" s="19"/>
      <c r="H18" s="13"/>
      <c r="I18" s="13"/>
      <c r="J18" s="20"/>
    </row>
    <row r="19" spans="2:10" ht="13.9" thickBot="1" x14ac:dyDescent="0.4">
      <c r="B19" s="39"/>
      <c r="C19" s="83"/>
      <c r="D19" s="83"/>
      <c r="E19" s="83"/>
      <c r="F19" s="83"/>
      <c r="G19" s="84"/>
      <c r="H19" s="85"/>
      <c r="I19" s="85"/>
      <c r="J19" s="86"/>
    </row>
    <row r="20" spans="2:10" ht="13.9" thickBot="1" x14ac:dyDescent="0.4">
      <c r="B20" s="2"/>
      <c r="C20" s="82"/>
      <c r="D20" s="82"/>
      <c r="E20" s="82"/>
      <c r="F20" s="82"/>
      <c r="G20" s="87"/>
      <c r="H20" s="88"/>
      <c r="I20" s="88"/>
      <c r="J20" s="89"/>
    </row>
    <row r="21" spans="2:10" ht="13.9" thickBot="1" x14ac:dyDescent="0.4">
      <c r="B21" s="3"/>
      <c r="C21" s="88"/>
      <c r="D21" s="88"/>
      <c r="E21" s="88"/>
      <c r="F21" s="88"/>
      <c r="G21" s="90"/>
      <c r="H21" s="85"/>
      <c r="I21" s="85"/>
      <c r="J21" s="8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3EFD13E1A5414CAEF2CFD8A5547C49" ma:contentTypeVersion="4" ma:contentTypeDescription="Crear nuevo documento." ma:contentTypeScope="" ma:versionID="4c24fc246e83705cc36120f3b92da77e">
  <xsd:schema xmlns:xsd="http://www.w3.org/2001/XMLSchema" xmlns:xs="http://www.w3.org/2001/XMLSchema" xmlns:p="http://schemas.microsoft.com/office/2006/metadata/properties" xmlns:ns2="04073bf9-3dbf-44f6-8eca-a7d07e1d3afd" targetNamespace="http://schemas.microsoft.com/office/2006/metadata/properties" ma:root="true" ma:fieldsID="7cef11f0f1e1bf19cae49b9f10201c02" ns2:_="">
    <xsd:import namespace="04073bf9-3dbf-44f6-8eca-a7d07e1d3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73bf9-3dbf-44f6-8eca-a7d07e1d3a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6FC923-ABFF-45CC-A355-8389521376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D74A55-EB34-40D2-8E47-49EB8BF2D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073bf9-3dbf-44f6-8eca-a7d07e1d3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Libro Diario</vt:lpstr>
      <vt:lpstr>Libro Mayor</vt:lpstr>
      <vt:lpstr>Tarjeta Existencia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Alumno</dc:creator>
  <cp:lastModifiedBy>Carlos Andrés Filgueira</cp:lastModifiedBy>
  <dcterms:created xsi:type="dcterms:W3CDTF">2024-06-04T14:01:27Z</dcterms:created>
  <dcterms:modified xsi:type="dcterms:W3CDTF">2025-06-16T15:14:11Z</dcterms:modified>
</cp:coreProperties>
</file>